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TDC standalone + bids" sheetId="1" r:id="rId1"/>
    <sheet name="TDC+Sunrise" sheetId="2" r:id="rId2"/>
  </sheets>
  <calcPr calcId="144525"/>
</workbook>
</file>

<file path=xl/comments1.xml><?xml version="1.0" encoding="utf-8"?>
<comments xmlns="http://schemas.openxmlformats.org/spreadsheetml/2006/main">
  <authors>
    <author>Michael</author>
  </authors>
  <commentList>
    <comment ref="B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9</t>
        </r>
      </text>
    </comment>
    <comment ref="B7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16</t>
        </r>
      </text>
    </comment>
    <comment ref="C1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6</t>
        </r>
      </text>
    </comment>
    <comment ref="D1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10</t>
        </r>
      </text>
    </comment>
    <comment ref="H1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23</t>
        </r>
      </text>
    </comment>
    <comment ref="H59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TBD, case as of mid 2010, IPO probably end of 2010/early 2011?</t>
        </r>
      </text>
    </comment>
  </commentList>
</comments>
</file>

<file path=xl/comments2.xml><?xml version="1.0" encoding="utf-8"?>
<comments xmlns="http://schemas.openxmlformats.org/spreadsheetml/2006/main">
  <authors>
    <author>Michael</author>
  </authors>
  <commentList>
    <comment ref="B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9</t>
        </r>
      </text>
    </comment>
    <comment ref="B7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16</t>
        </r>
      </text>
    </comment>
    <comment ref="C1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6</t>
        </r>
      </text>
    </comment>
    <comment ref="D1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10</t>
        </r>
      </text>
    </comment>
    <comment ref="H16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Ex 23</t>
        </r>
      </text>
    </comment>
    <comment ref="H55" authorId="0">
      <text>
        <r>
          <rPr>
            <b/>
            <sz val="9"/>
            <rFont val="Tahoma"/>
            <charset val="134"/>
          </rPr>
          <t>Michael: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>TBD, case as of mid 2010, IPO probably end of 2010/early 2011?</t>
        </r>
      </text>
    </comment>
  </commentList>
</comments>
</file>

<file path=xl/sharedStrings.xml><?xml version="1.0" encoding="utf-8"?>
<sst xmlns="http://schemas.openxmlformats.org/spreadsheetml/2006/main" count="46">
  <si>
    <t>TDC Standalone + Accepting one of the bids for Sunrise</t>
  </si>
  <si>
    <t>DKKm</t>
  </si>
  <si>
    <t>2010E</t>
  </si>
  <si>
    <t>2011E</t>
  </si>
  <si>
    <t>2012E</t>
  </si>
  <si>
    <t>EV/EBITDA</t>
  </si>
  <si>
    <t>2005E</t>
  </si>
  <si>
    <t>2006E</t>
  </si>
  <si>
    <t>2007E</t>
  </si>
  <si>
    <t>Equity contribution</t>
  </si>
  <si>
    <t>Average Key peers</t>
  </si>
  <si>
    <t>o/w main 5 Sponsors (95.9%)</t>
  </si>
  <si>
    <t>Average Nordic Peers</t>
  </si>
  <si>
    <t>MIP</t>
  </si>
  <si>
    <t>Total equity contribution</t>
  </si>
  <si>
    <t>FCF Yield</t>
  </si>
  <si>
    <t>Provided number of shares outstanding (Exhibit 7) - Matching Reporting in 2010</t>
  </si>
  <si>
    <t>Provided dividend per share (Exhibit 7) - Not Matching 2010 reporting, only 2009 reporting which uses 198.1m shares outstanding, pre 5:1 stock split</t>
  </si>
  <si>
    <t>Dividend per share after 5:1 stock split</t>
  </si>
  <si>
    <t>Total dividend to investors</t>
  </si>
  <si>
    <t>EBITDA (half year)</t>
  </si>
  <si>
    <t>EBITDA (full year)</t>
  </si>
  <si>
    <t>EBITDA (Sunrise)</t>
  </si>
  <si>
    <t>EBITDA (TDC w/o Sunrise)</t>
  </si>
  <si>
    <t>EV/EBITDA (average key peers)</t>
  </si>
  <si>
    <t>EV/EBITDA (average nordic peers)</t>
  </si>
  <si>
    <t>EV/EBITDA (average across both peer groups)</t>
  </si>
  <si>
    <t>Enterprise value (average key peers)</t>
  </si>
  <si>
    <t>Enterprise value (average nordic peers)</t>
  </si>
  <si>
    <t>Enterprise value (average across both peer groups)</t>
  </si>
  <si>
    <t>Net Debt</t>
  </si>
  <si>
    <t>Equity value (average key peers)</t>
  </si>
  <si>
    <t>Equity value (average nordic peers)</t>
  </si>
  <si>
    <t>Equity value (average across both peer groups)</t>
  </si>
  <si>
    <t>Orange Bid</t>
  </si>
  <si>
    <t>CVC</t>
  </si>
  <si>
    <t>FCF</t>
  </si>
  <si>
    <t>FCF Yield (average key peers)</t>
  </si>
  <si>
    <t>FCF Yield (average nordic peers)</t>
  </si>
  <si>
    <t>FCF Yield (average across both peer groups)</t>
  </si>
  <si>
    <t>Orange</t>
  </si>
  <si>
    <t>IRR</t>
  </si>
  <si>
    <t>Key peers</t>
  </si>
  <si>
    <t>Nordic peers</t>
  </si>
  <si>
    <t>Average across both</t>
  </si>
  <si>
    <t>TDC &amp; Sunrise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</si>
</sst>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_(* #,##0_);_(* \(#,##0\);_(* &quot; - &quot;_);_(@_)"/>
    <numFmt numFmtId="177" formatCode="_(* #,##0.0_);_(* \(#,##0.0\);_(* &quot; - &quot;_);_(@_)"/>
    <numFmt numFmtId="178" formatCode="_(* #,##0.0%_);_(* \(#,##0.0%\);_(* &quot; - &quot;_);_(@_)"/>
    <numFmt numFmtId="179" formatCode="_(* #,##0.0\x_);_(* \(#,##0.0\x\);_(* &quot; - &quot;_);_(@_)"/>
  </numFmts>
  <fonts count="27">
    <font>
      <sz val="8"/>
      <color theme="1"/>
      <name val="arial"/>
      <charset val="134"/>
    </font>
    <font>
      <sz val="8"/>
      <name val="arial"/>
      <charset val="134"/>
    </font>
    <font>
      <b/>
      <sz val="10"/>
      <color rgb="FF000000"/>
      <name val="arial"/>
      <charset val="134"/>
    </font>
    <font>
      <b/>
      <sz val="9"/>
      <color rgb="FFFFFFFF"/>
      <name val="arial"/>
      <charset val="134"/>
    </font>
    <font>
      <i/>
      <sz val="8"/>
      <name val="arial"/>
      <charset val="134"/>
    </font>
    <font>
      <b/>
      <sz val="8"/>
      <color theme="1"/>
      <name val="arial"/>
      <charset val="134"/>
    </font>
    <font>
      <b/>
      <u val="singleAccounting"/>
      <sz val="9"/>
      <color rgb="FFFFFFFF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A1D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2" fillId="1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7">
    <xf numFmtId="0" fontId="0" fillId="0" borderId="0" xfId="0"/>
    <xf numFmtId="177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horizontal="left" vertical="center"/>
    </xf>
    <xf numFmtId="58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indent="1"/>
    </xf>
    <xf numFmtId="176" fontId="0" fillId="0" borderId="0" xfId="0" applyNumberFormat="1"/>
    <xf numFmtId="0" fontId="0" fillId="0" borderId="0" xfId="0" applyAlignment="1">
      <alignment wrapText="1"/>
    </xf>
    <xf numFmtId="177" fontId="1" fillId="0" borderId="0" xfId="0" applyNumberFormat="1" applyFont="1" applyFill="1" applyAlignment="1">
      <alignment horizontal="left" vertical="top"/>
    </xf>
    <xf numFmtId="179" fontId="1" fillId="0" borderId="0" xfId="0" applyNumberFormat="1" applyFont="1" applyFill="1" applyAlignment="1">
      <alignment horizontal="left" vertical="center"/>
    </xf>
    <xf numFmtId="178" fontId="0" fillId="0" borderId="0" xfId="0" applyNumberFormat="1"/>
    <xf numFmtId="178" fontId="4" fillId="0" borderId="0" xfId="0" applyNumberFormat="1" applyFont="1" applyFill="1" applyAlignment="1">
      <alignment horizontal="left" vertical="center"/>
    </xf>
    <xf numFmtId="0" fontId="0" fillId="0" borderId="0" xfId="0" applyAlignment="1"/>
    <xf numFmtId="0" fontId="5" fillId="0" borderId="0" xfId="0" applyFont="1"/>
    <xf numFmtId="0" fontId="6" fillId="2" borderId="0" xfId="0" applyNumberFormat="1" applyFont="1" applyFill="1" applyAlignment="1">
      <alignment horizontal="centerContinuous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T113"/>
  <sheetViews>
    <sheetView showGridLines="0" tabSelected="1" zoomScale="70" zoomScaleNormal="70" workbookViewId="0">
      <selection activeCell="B46" sqref="B46:H82"/>
    </sheetView>
  </sheetViews>
  <sheetFormatPr defaultColWidth="9" defaultRowHeight="11.25"/>
  <cols>
    <col min="2" max="2" width="34" customWidth="1"/>
    <col min="3" max="3" width="11.4" customWidth="1"/>
    <col min="4" max="4" width="11.1333333333333" customWidth="1"/>
    <col min="5" max="7" width="11" customWidth="1"/>
    <col min="8" max="8" width="11.0666666666667" customWidth="1"/>
    <col min="14" max="14" width="18.4666666666667" customWidth="1"/>
    <col min="15" max="17" width="9.13333333333333" customWidth="1"/>
    <col min="18" max="20" width="10.2666666666667" customWidth="1"/>
  </cols>
  <sheetData>
    <row r="3" ht="15.75" customHeight="1" spans="2:2">
      <c r="B3" s="2" t="s">
        <v>0</v>
      </c>
    </row>
    <row r="4" customHeight="1" spans="2:20">
      <c r="B4" s="3" t="s">
        <v>1</v>
      </c>
      <c r="C4" s="4">
        <v>38717</v>
      </c>
      <c r="D4" s="5">
        <v>2006</v>
      </c>
      <c r="E4" s="5">
        <f>D4+1</f>
        <v>2007</v>
      </c>
      <c r="F4" s="5">
        <f t="shared" ref="F4:G4" si="0">E4+1</f>
        <v>2008</v>
      </c>
      <c r="G4" s="5">
        <f t="shared" si="0"/>
        <v>2009</v>
      </c>
      <c r="H4" s="4" t="s">
        <v>2</v>
      </c>
      <c r="I4" s="4" t="s">
        <v>3</v>
      </c>
      <c r="J4" s="4" t="s">
        <v>4</v>
      </c>
      <c r="N4" s="3" t="s">
        <v>5</v>
      </c>
      <c r="O4" s="5" t="s">
        <v>6</v>
      </c>
      <c r="P4" s="5" t="s">
        <v>7</v>
      </c>
      <c r="Q4" s="5" t="s">
        <v>8</v>
      </c>
      <c r="R4" s="5" t="s">
        <v>2</v>
      </c>
      <c r="S4" s="5" t="s">
        <v>3</v>
      </c>
      <c r="T4" s="5" t="s">
        <v>4</v>
      </c>
    </row>
    <row r="5" customHeight="1" spans="2:20">
      <c r="B5" t="s">
        <v>9</v>
      </c>
      <c r="C5" s="6">
        <v>16200</v>
      </c>
      <c r="D5" s="1"/>
      <c r="E5" s="1"/>
      <c r="F5" s="1"/>
      <c r="G5" s="1"/>
      <c r="H5" s="1"/>
      <c r="N5" t="s">
        <v>10</v>
      </c>
      <c r="O5" s="11">
        <v>5.5</v>
      </c>
      <c r="P5" s="11">
        <v>5.5</v>
      </c>
      <c r="Q5" s="11">
        <v>5.2</v>
      </c>
      <c r="R5" s="11">
        <v>5.7</v>
      </c>
      <c r="S5" s="11">
        <v>5.9</v>
      </c>
      <c r="T5" s="11">
        <v>5.8</v>
      </c>
    </row>
    <row r="6" customHeight="1" spans="2:20">
      <c r="B6" s="7" t="s">
        <v>11</v>
      </c>
      <c r="C6" s="8">
        <f>95.9%*C5</f>
        <v>15535.8</v>
      </c>
      <c r="D6" s="1"/>
      <c r="E6" s="1"/>
      <c r="F6" s="1"/>
      <c r="G6" s="1"/>
      <c r="H6" s="1"/>
      <c r="N6" t="s">
        <v>12</v>
      </c>
      <c r="O6" s="11">
        <v>6</v>
      </c>
      <c r="P6" s="11">
        <v>5.5</v>
      </c>
      <c r="Q6" s="11">
        <v>4.9</v>
      </c>
      <c r="R6" s="11">
        <v>6.2</v>
      </c>
      <c r="S6" s="11">
        <v>5.7</v>
      </c>
      <c r="T6" s="11">
        <v>5</v>
      </c>
    </row>
    <row r="7" customHeight="1" spans="2:8">
      <c r="B7" t="s">
        <v>13</v>
      </c>
      <c r="C7" s="6">
        <v>51.5</v>
      </c>
      <c r="D7" s="1"/>
      <c r="E7" s="1"/>
      <c r="F7" s="1"/>
      <c r="G7" s="1"/>
      <c r="H7" s="1"/>
    </row>
    <row r="8" customHeight="1" spans="2:20">
      <c r="B8" t="s">
        <v>14</v>
      </c>
      <c r="C8" s="6">
        <f>SUM(C5,C7)</f>
        <v>16251.5</v>
      </c>
      <c r="D8" s="1"/>
      <c r="E8" s="1"/>
      <c r="F8" s="1"/>
      <c r="G8" s="1"/>
      <c r="H8" s="1"/>
      <c r="N8" s="3" t="s">
        <v>15</v>
      </c>
      <c r="O8" s="5" t="s">
        <v>6</v>
      </c>
      <c r="P8" s="5" t="s">
        <v>7</v>
      </c>
      <c r="Q8" s="5" t="s">
        <v>8</v>
      </c>
      <c r="R8" s="5" t="s">
        <v>2</v>
      </c>
      <c r="S8" s="5" t="s">
        <v>3</v>
      </c>
      <c r="T8" s="5" t="s">
        <v>4</v>
      </c>
    </row>
    <row r="9" spans="3:20">
      <c r="C9" s="6"/>
      <c r="D9" s="1"/>
      <c r="E9" s="1"/>
      <c r="F9" s="1"/>
      <c r="G9" s="1"/>
      <c r="H9" s="1"/>
      <c r="N9" t="s">
        <v>10</v>
      </c>
      <c r="O9" s="13">
        <v>0.096</v>
      </c>
      <c r="P9" s="13">
        <v>0.094</v>
      </c>
      <c r="Q9" s="13">
        <v>0.097</v>
      </c>
      <c r="R9" s="13">
        <v>0.107</v>
      </c>
      <c r="S9" s="13">
        <v>0.1</v>
      </c>
      <c r="T9" s="13">
        <v>0.103</v>
      </c>
    </row>
    <row r="10" ht="22.5" spans="2:20">
      <c r="B10" s="9" t="s">
        <v>16</v>
      </c>
      <c r="C10" s="6"/>
      <c r="D10" s="10">
        <v>990</v>
      </c>
      <c r="E10" s="10">
        <v>990.5</v>
      </c>
      <c r="F10" s="10">
        <v>990.5</v>
      </c>
      <c r="G10" s="10">
        <v>990.5</v>
      </c>
      <c r="H10" s="10">
        <v>990.5</v>
      </c>
      <c r="N10" t="s">
        <v>12</v>
      </c>
      <c r="O10" s="13">
        <v>0.071</v>
      </c>
      <c r="P10" s="13">
        <v>0.066</v>
      </c>
      <c r="Q10" s="13">
        <v>0.086</v>
      </c>
      <c r="R10" s="13">
        <v>0.071</v>
      </c>
      <c r="S10" s="13">
        <v>0.073</v>
      </c>
      <c r="T10" s="13">
        <v>0.088</v>
      </c>
    </row>
    <row r="11" ht="45" spans="2:8">
      <c r="B11" s="9" t="s">
        <v>17</v>
      </c>
      <c r="C11" s="6"/>
      <c r="D11" s="10">
        <v>0</v>
      </c>
      <c r="E11" s="10">
        <v>3.5</v>
      </c>
      <c r="F11" s="10">
        <v>3.6</v>
      </c>
      <c r="G11" s="10">
        <v>39.3</v>
      </c>
      <c r="H11" s="10">
        <v>0</v>
      </c>
    </row>
    <row r="12" spans="2:8">
      <c r="B12" t="s">
        <v>18</v>
      </c>
      <c r="C12" s="6"/>
      <c r="D12" s="1">
        <f>D11/5</f>
        <v>0</v>
      </c>
      <c r="E12" s="1">
        <f t="shared" ref="E12:H12" si="1">E11/5</f>
        <v>0.7</v>
      </c>
      <c r="F12" s="1">
        <f t="shared" si="1"/>
        <v>0.72</v>
      </c>
      <c r="G12" s="1">
        <f t="shared" si="1"/>
        <v>7.86</v>
      </c>
      <c r="H12" s="1">
        <f t="shared" si="1"/>
        <v>0</v>
      </c>
    </row>
    <row r="13" s="1" customFormat="1" spans="2:10">
      <c r="B13" t="s">
        <v>19</v>
      </c>
      <c r="C13" s="6"/>
      <c r="D13" s="6">
        <f>D12*D10</f>
        <v>0</v>
      </c>
      <c r="E13" s="6">
        <f t="shared" ref="E13:H13" si="2">E12*E10</f>
        <v>693.35</v>
      </c>
      <c r="F13" s="6">
        <f t="shared" si="2"/>
        <v>713.16</v>
      </c>
      <c r="G13" s="6">
        <f t="shared" si="2"/>
        <v>7785.33</v>
      </c>
      <c r="H13" s="6">
        <f t="shared" si="2"/>
        <v>0</v>
      </c>
      <c r="I13"/>
      <c r="J13"/>
    </row>
    <row r="14" spans="2:10">
      <c r="B14" s="1"/>
      <c r="C14" s="1"/>
      <c r="D14" s="1"/>
      <c r="E14" s="1"/>
      <c r="F14" s="1"/>
      <c r="G14" s="1"/>
      <c r="H14" s="1"/>
      <c r="I14" s="1"/>
      <c r="J14" s="1"/>
    </row>
    <row r="15" s="1" customFormat="1" spans="2:10">
      <c r="B15" t="s">
        <v>20</v>
      </c>
      <c r="C15" s="6"/>
      <c r="D15" s="6"/>
      <c r="E15" s="6"/>
      <c r="F15" s="6"/>
      <c r="G15" s="6">
        <v>6293</v>
      </c>
      <c r="H15" s="6">
        <v>6695</v>
      </c>
      <c r="I15" s="8"/>
      <c r="J15" s="8"/>
    </row>
    <row r="16" spans="2:10">
      <c r="B16" t="s">
        <v>21</v>
      </c>
      <c r="C16" s="6">
        <v>13003</v>
      </c>
      <c r="D16" s="6">
        <v>12820</v>
      </c>
      <c r="E16" s="6">
        <v>13270</v>
      </c>
      <c r="F16" s="6"/>
      <c r="G16" s="6">
        <v>13046</v>
      </c>
      <c r="H16" s="6">
        <v>13647</v>
      </c>
      <c r="I16" s="6">
        <v>13708</v>
      </c>
      <c r="J16" s="6">
        <v>13985</v>
      </c>
    </row>
    <row r="17" spans="2:10">
      <c r="B17" t="s">
        <v>22</v>
      </c>
      <c r="C17" s="6"/>
      <c r="D17" s="6"/>
      <c r="E17" s="6"/>
      <c r="F17" s="6"/>
      <c r="G17" s="6"/>
      <c r="H17" s="6">
        <v>2452</v>
      </c>
      <c r="I17" s="8">
        <v>2320</v>
      </c>
      <c r="J17" s="8">
        <v>2398</v>
      </c>
    </row>
    <row r="18" spans="2:10">
      <c r="B18" t="s">
        <v>23</v>
      </c>
      <c r="C18" s="6"/>
      <c r="D18" s="6"/>
      <c r="E18" s="6"/>
      <c r="F18" s="6"/>
      <c r="G18" s="6"/>
      <c r="H18" s="6">
        <f>H16-H17</f>
        <v>11195</v>
      </c>
      <c r="I18" s="6">
        <f t="shared" ref="I18:J18" si="3">I16-I17</f>
        <v>11388</v>
      </c>
      <c r="J18" s="6">
        <f t="shared" si="3"/>
        <v>11587</v>
      </c>
    </row>
    <row r="19" s="1" customFormat="1"/>
    <row r="20" spans="2:10">
      <c r="B20" t="s">
        <v>24</v>
      </c>
      <c r="C20" s="11">
        <f t="shared" ref="C20:E21" si="4">O5</f>
        <v>5.5</v>
      </c>
      <c r="D20" s="11">
        <f t="shared" si="4"/>
        <v>5.5</v>
      </c>
      <c r="E20" s="11">
        <f t="shared" si="4"/>
        <v>5.2</v>
      </c>
      <c r="F20" s="1"/>
      <c r="G20" s="1"/>
      <c r="H20" s="11">
        <f t="shared" ref="H20:J21" si="5">R5</f>
        <v>5.7</v>
      </c>
      <c r="I20" s="11">
        <f t="shared" si="5"/>
        <v>5.9</v>
      </c>
      <c r="J20" s="11">
        <f t="shared" si="5"/>
        <v>5.8</v>
      </c>
    </row>
    <row r="21" s="1" customFormat="1" spans="2:10">
      <c r="B21" t="s">
        <v>25</v>
      </c>
      <c r="C21" s="11">
        <f t="shared" si="4"/>
        <v>6</v>
      </c>
      <c r="D21" s="11">
        <f t="shared" si="4"/>
        <v>5.5</v>
      </c>
      <c r="E21" s="11">
        <f t="shared" si="4"/>
        <v>4.9</v>
      </c>
      <c r="H21" s="11">
        <f t="shared" si="5"/>
        <v>6.2</v>
      </c>
      <c r="I21" s="11">
        <f t="shared" si="5"/>
        <v>5.7</v>
      </c>
      <c r="J21" s="11">
        <f t="shared" si="5"/>
        <v>5</v>
      </c>
    </row>
    <row r="22" spans="2:10">
      <c r="B22" t="s">
        <v>26</v>
      </c>
      <c r="C22" s="11">
        <f>AVERAGE(C20:C21)</f>
        <v>5.75</v>
      </c>
      <c r="D22" s="11">
        <f t="shared" ref="D22:E22" si="6">AVERAGE(D20:D21)</f>
        <v>5.5</v>
      </c>
      <c r="E22" s="11">
        <f t="shared" si="6"/>
        <v>5.05</v>
      </c>
      <c r="F22" s="1"/>
      <c r="G22" s="1"/>
      <c r="H22" s="11">
        <f>AVERAGE(H20:H21)</f>
        <v>5.95</v>
      </c>
      <c r="I22" s="11">
        <f t="shared" ref="I22:J22" si="7">AVERAGE(I20:I21)</f>
        <v>5.8</v>
      </c>
      <c r="J22" s="11">
        <f t="shared" si="7"/>
        <v>5.4</v>
      </c>
    </row>
    <row r="23" spans="2:10">
      <c r="B23" s="1"/>
      <c r="C23" s="1"/>
      <c r="D23" s="1"/>
      <c r="E23" s="1"/>
      <c r="F23" s="1"/>
      <c r="G23" s="1"/>
      <c r="H23" s="1"/>
      <c r="I23" s="1"/>
      <c r="J23" s="1"/>
    </row>
    <row r="24" spans="2:10">
      <c r="B24" t="s">
        <v>27</v>
      </c>
      <c r="C24" s="6">
        <f t="shared" ref="C24:E26" si="8">C$16*C20</f>
        <v>71516.5</v>
      </c>
      <c r="D24" s="6">
        <f t="shared" si="8"/>
        <v>70510</v>
      </c>
      <c r="E24" s="6">
        <f t="shared" si="8"/>
        <v>69004</v>
      </c>
      <c r="F24" s="6"/>
      <c r="G24" s="6"/>
      <c r="H24" s="6">
        <f t="shared" ref="H24:J26" si="9">H$18*H20</f>
        <v>63811.5</v>
      </c>
      <c r="I24" s="6">
        <f t="shared" si="9"/>
        <v>67189.2</v>
      </c>
      <c r="J24" s="6">
        <f t="shared" si="9"/>
        <v>67204.6</v>
      </c>
    </row>
    <row r="25" customHeight="1" spans="2:10">
      <c r="B25" t="s">
        <v>28</v>
      </c>
      <c r="C25" s="6">
        <f t="shared" si="8"/>
        <v>78018</v>
      </c>
      <c r="D25" s="6">
        <f t="shared" si="8"/>
        <v>70510</v>
      </c>
      <c r="E25" s="6">
        <f t="shared" si="8"/>
        <v>65023</v>
      </c>
      <c r="F25" s="6"/>
      <c r="G25" s="6"/>
      <c r="H25" s="6">
        <f t="shared" si="9"/>
        <v>69409</v>
      </c>
      <c r="I25" s="6">
        <f t="shared" si="9"/>
        <v>64911.6</v>
      </c>
      <c r="J25" s="6">
        <f t="shared" si="9"/>
        <v>57935</v>
      </c>
    </row>
    <row r="26" customHeight="1" spans="2:10">
      <c r="B26" t="s">
        <v>29</v>
      </c>
      <c r="C26" s="6">
        <f t="shared" si="8"/>
        <v>74767.25</v>
      </c>
      <c r="D26" s="6">
        <f t="shared" si="8"/>
        <v>70510</v>
      </c>
      <c r="E26" s="6">
        <f t="shared" si="8"/>
        <v>67013.5</v>
      </c>
      <c r="F26" s="6"/>
      <c r="G26" s="6"/>
      <c r="H26" s="6">
        <f t="shared" si="9"/>
        <v>66610.25</v>
      </c>
      <c r="I26" s="6">
        <f t="shared" si="9"/>
        <v>66050.4</v>
      </c>
      <c r="J26" s="6">
        <f t="shared" si="9"/>
        <v>62569.8</v>
      </c>
    </row>
    <row r="27" customHeight="1" spans="2:10">
      <c r="B27" s="1"/>
      <c r="C27" s="6"/>
      <c r="D27" s="6"/>
      <c r="E27" s="6"/>
      <c r="F27" s="6"/>
      <c r="G27" s="6"/>
      <c r="H27" s="6"/>
      <c r="I27" s="6"/>
      <c r="J27" s="6"/>
    </row>
    <row r="28" customHeight="1" spans="2:10">
      <c r="B28" t="s">
        <v>30</v>
      </c>
      <c r="C28" s="6">
        <v>16500</v>
      </c>
      <c r="D28" s="6">
        <v>16500</v>
      </c>
      <c r="E28" s="6">
        <v>16500</v>
      </c>
      <c r="F28" s="6"/>
      <c r="G28" s="6"/>
      <c r="H28" s="6">
        <v>32800</v>
      </c>
      <c r="I28" s="6">
        <v>32800</v>
      </c>
      <c r="J28" s="6">
        <v>32800</v>
      </c>
    </row>
    <row r="29" customHeight="1" spans="2:10">
      <c r="B29" s="1"/>
      <c r="C29" s="6"/>
      <c r="D29" s="6"/>
      <c r="E29" s="6"/>
      <c r="F29" s="6"/>
      <c r="G29" s="6"/>
      <c r="H29" s="6"/>
      <c r="I29" s="6"/>
      <c r="J29" s="6"/>
    </row>
    <row r="30" spans="2:10">
      <c r="B30" t="s">
        <v>31</v>
      </c>
      <c r="C30" s="6">
        <f t="shared" ref="C30:E32" si="10">C24-C$28</f>
        <v>55016.5</v>
      </c>
      <c r="D30" s="6">
        <f t="shared" si="10"/>
        <v>54010</v>
      </c>
      <c r="E30" s="6">
        <f t="shared" si="10"/>
        <v>52504</v>
      </c>
      <c r="F30" s="6"/>
      <c r="G30" s="6"/>
      <c r="H30" s="6">
        <f t="shared" ref="H30:J32" si="11">H24-H$28</f>
        <v>31011.5</v>
      </c>
      <c r="I30" s="6">
        <f t="shared" si="11"/>
        <v>34389.2</v>
      </c>
      <c r="J30" s="6">
        <f t="shared" si="11"/>
        <v>34404.6</v>
      </c>
    </row>
    <row r="31" spans="2:10">
      <c r="B31" t="s">
        <v>32</v>
      </c>
      <c r="C31" s="6">
        <f t="shared" si="10"/>
        <v>61518</v>
      </c>
      <c r="D31" s="6">
        <f t="shared" si="10"/>
        <v>54010</v>
      </c>
      <c r="E31" s="6">
        <f t="shared" si="10"/>
        <v>48523</v>
      </c>
      <c r="F31" s="6"/>
      <c r="G31" s="6"/>
      <c r="H31" s="6">
        <f t="shared" si="11"/>
        <v>36609</v>
      </c>
      <c r="I31" s="6">
        <f t="shared" si="11"/>
        <v>32111.6</v>
      </c>
      <c r="J31" s="6">
        <f t="shared" si="11"/>
        <v>25135</v>
      </c>
    </row>
    <row r="32" customHeight="1" spans="2:10">
      <c r="B32" t="s">
        <v>33</v>
      </c>
      <c r="C32" s="6">
        <f t="shared" si="10"/>
        <v>58267.25</v>
      </c>
      <c r="D32" s="6">
        <f t="shared" si="10"/>
        <v>54010</v>
      </c>
      <c r="E32" s="6">
        <f t="shared" si="10"/>
        <v>50513.5</v>
      </c>
      <c r="F32" s="6"/>
      <c r="G32" s="6"/>
      <c r="H32" s="6">
        <f t="shared" si="11"/>
        <v>33810.25</v>
      </c>
      <c r="I32" s="6">
        <f t="shared" si="11"/>
        <v>33250.4</v>
      </c>
      <c r="J32" s="6">
        <f t="shared" si="11"/>
        <v>29769.8</v>
      </c>
    </row>
    <row r="33" spans="3:10">
      <c r="C33" s="6"/>
      <c r="D33" s="6"/>
      <c r="E33" s="6"/>
      <c r="F33" s="6"/>
      <c r="G33" s="6"/>
      <c r="H33" s="6"/>
      <c r="I33" s="6"/>
      <c r="J33" s="6"/>
    </row>
    <row r="34" spans="2:10">
      <c r="B34" t="s">
        <v>34</v>
      </c>
      <c r="C34" s="6"/>
      <c r="D34" s="6"/>
      <c r="E34" s="6"/>
      <c r="F34" s="6"/>
      <c r="G34" s="6"/>
      <c r="H34" s="6">
        <v>22000</v>
      </c>
      <c r="I34" s="6"/>
      <c r="J34" s="6"/>
    </row>
    <row r="35" spans="2:10">
      <c r="B35" t="s">
        <v>35</v>
      </c>
      <c r="C35" s="1"/>
      <c r="D35" s="1"/>
      <c r="E35" s="1"/>
      <c r="F35" s="1"/>
      <c r="G35" s="1"/>
      <c r="H35" s="6">
        <v>18200</v>
      </c>
      <c r="I35" s="8"/>
      <c r="J35" s="8"/>
    </row>
    <row r="36" hidden="1" outlineLevel="1" spans="2:10">
      <c r="B36" t="s">
        <v>36</v>
      </c>
      <c r="C36" s="1"/>
      <c r="D36" s="1"/>
      <c r="E36" s="1"/>
      <c r="F36" s="1"/>
      <c r="G36" s="1"/>
      <c r="H36" s="6">
        <v>5360</v>
      </c>
      <c r="I36" s="6">
        <v>6310</v>
      </c>
      <c r="J36" s="6">
        <v>6730</v>
      </c>
    </row>
    <row r="37" hidden="1" outlineLevel="1" spans="3:8">
      <c r="C37" s="1"/>
      <c r="D37" s="1"/>
      <c r="E37" s="1"/>
      <c r="F37" s="1"/>
      <c r="G37" s="1"/>
      <c r="H37" s="1"/>
    </row>
    <row r="38" ht="15.75" hidden="1" customHeight="1" outlineLevel="1" spans="2:10">
      <c r="B38" t="s">
        <v>37</v>
      </c>
      <c r="H38" s="12">
        <f t="shared" ref="H38:J39" si="12">R9</f>
        <v>0.107</v>
      </c>
      <c r="I38" s="12">
        <f t="shared" si="12"/>
        <v>0.1</v>
      </c>
      <c r="J38" s="12">
        <f t="shared" si="12"/>
        <v>0.103</v>
      </c>
    </row>
    <row r="39" hidden="1" customHeight="1" outlineLevel="1" spans="2:10">
      <c r="B39" t="s">
        <v>38</v>
      </c>
      <c r="H39" s="12">
        <f t="shared" si="12"/>
        <v>0.071</v>
      </c>
      <c r="I39" s="12">
        <f t="shared" si="12"/>
        <v>0.073</v>
      </c>
      <c r="J39" s="12">
        <f t="shared" si="12"/>
        <v>0.088</v>
      </c>
    </row>
    <row r="40" hidden="1" outlineLevel="1" spans="2:10">
      <c r="B40" t="s">
        <v>39</v>
      </c>
      <c r="H40" s="13">
        <f>AVERAGE(H38:H39)</f>
        <v>0.089</v>
      </c>
      <c r="I40" s="13">
        <f t="shared" ref="I40:J40" si="13">AVERAGE(I38:I39)</f>
        <v>0.0865</v>
      </c>
      <c r="J40" s="13">
        <f t="shared" si="13"/>
        <v>0.0955</v>
      </c>
    </row>
    <row r="41" hidden="1" customHeight="1" outlineLevel="1"/>
    <row r="42" hidden="1" customHeight="1" outlineLevel="1" spans="2:10">
      <c r="B42" t="s">
        <v>31</v>
      </c>
      <c r="H42" s="8">
        <f t="shared" ref="H42:J44" si="14">H$36/H38</f>
        <v>50093.4579439252</v>
      </c>
      <c r="I42" s="8">
        <f t="shared" si="14"/>
        <v>63100</v>
      </c>
      <c r="J42" s="8">
        <f t="shared" si="14"/>
        <v>65339.8058252427</v>
      </c>
    </row>
    <row r="43" hidden="1" customHeight="1" outlineLevel="1" spans="2:10">
      <c r="B43" t="s">
        <v>32</v>
      </c>
      <c r="H43" s="8">
        <f t="shared" si="14"/>
        <v>75492.9577464789</v>
      </c>
      <c r="I43" s="8">
        <f t="shared" si="14"/>
        <v>86438.3561643836</v>
      </c>
      <c r="J43" s="8">
        <f t="shared" si="14"/>
        <v>76477.2727272727</v>
      </c>
    </row>
    <row r="44" hidden="1" customHeight="1" outlineLevel="1" spans="2:10">
      <c r="B44" t="s">
        <v>33</v>
      </c>
      <c r="H44" s="8">
        <f t="shared" si="14"/>
        <v>60224.7191011236</v>
      </c>
      <c r="I44" s="8">
        <f t="shared" si="14"/>
        <v>72947.9768786127</v>
      </c>
      <c r="J44" s="8">
        <f t="shared" si="14"/>
        <v>70471.2041884817</v>
      </c>
    </row>
    <row r="45" customHeight="1" collapsed="1"/>
    <row r="46" customHeight="1" spans="2:8">
      <c r="B46" s="3"/>
      <c r="C46" s="16" t="s">
        <v>40</v>
      </c>
      <c r="D46" s="16"/>
      <c r="E46" s="16"/>
      <c r="F46" s="16" t="s">
        <v>35</v>
      </c>
      <c r="G46" s="16"/>
      <c r="H46" s="16"/>
    </row>
    <row r="47" customHeight="1" spans="2:8">
      <c r="B47" s="3" t="s">
        <v>41</v>
      </c>
      <c r="C47" s="5" t="s">
        <v>2</v>
      </c>
      <c r="D47" s="5" t="s">
        <v>3</v>
      </c>
      <c r="E47" s="5" t="s">
        <v>4</v>
      </c>
      <c r="F47" s="5" t="s">
        <v>2</v>
      </c>
      <c r="G47" s="5" t="s">
        <v>3</v>
      </c>
      <c r="H47" s="5" t="s">
        <v>4</v>
      </c>
    </row>
    <row r="48" customHeight="1" spans="2:2">
      <c r="B48" s="15" t="s">
        <v>5</v>
      </c>
    </row>
    <row r="49" spans="2:8">
      <c r="B49" t="s">
        <v>42</v>
      </c>
      <c r="C49" s="13">
        <f t="shared" ref="C49:C51" si="15">XIRR(C60:H60,$C$59:$H$59)</f>
        <v>0.324037808179855</v>
      </c>
      <c r="D49" s="13">
        <f t="shared" ref="D49:D51" si="16">XIRR(C64:H64,$C$59:$H$59)</f>
        <v>0.337994557619095</v>
      </c>
      <c r="E49" s="13">
        <f t="shared" ref="E49:E51" si="17">XIRR(C68:H68,$C$59:$H$59)</f>
        <v>0.338056808710098</v>
      </c>
      <c r="F49" s="13">
        <f t="shared" ref="F49:F51" si="18">XIRR(C72:H72,$C$59:$H$59)</f>
        <v>0.307561618089676</v>
      </c>
      <c r="G49" s="13">
        <f t="shared" ref="G49:G51" si="19">XIRR(C76:H76,$C$59:$H$59)</f>
        <v>0.322248858213425</v>
      </c>
      <c r="H49" s="13">
        <f t="shared" ref="H49:H51" si="20">XIRR(C80:H80,$C$59:$H$59)</f>
        <v>0.322314268350601</v>
      </c>
    </row>
    <row r="50" spans="2:8">
      <c r="B50" t="s">
        <v>43</v>
      </c>
      <c r="C50" s="13">
        <f t="shared" si="15"/>
        <v>0.346845608949661</v>
      </c>
      <c r="D50" s="13">
        <f t="shared" si="16"/>
        <v>0.32865110039711</v>
      </c>
      <c r="E50" s="13">
        <f t="shared" si="17"/>
        <v>0.298176699876785</v>
      </c>
      <c r="F50" s="13">
        <f t="shared" si="18"/>
        <v>0.331541281938553</v>
      </c>
      <c r="G50" s="13">
        <f t="shared" si="19"/>
        <v>0.312421196699142</v>
      </c>
      <c r="H50" s="13">
        <f t="shared" si="20"/>
        <v>0.280224877595901</v>
      </c>
    </row>
    <row r="51" spans="2:8">
      <c r="B51" t="s">
        <v>44</v>
      </c>
      <c r="C51" s="13">
        <f t="shared" si="15"/>
        <v>0.335645335912705</v>
      </c>
      <c r="D51" s="13">
        <f t="shared" si="16"/>
        <v>0.333357065916061</v>
      </c>
      <c r="E51" s="13">
        <f t="shared" si="17"/>
        <v>0.318748492002487</v>
      </c>
      <c r="F51" s="13">
        <f t="shared" si="18"/>
        <v>0.319779700040817</v>
      </c>
      <c r="G51" s="13">
        <f t="shared" si="19"/>
        <v>0.317373448610306</v>
      </c>
      <c r="H51" s="13">
        <f t="shared" si="20"/>
        <v>0.301983851194382</v>
      </c>
    </row>
    <row r="52" spans="3:5">
      <c r="C52" s="13"/>
      <c r="D52" s="13"/>
      <c r="E52" s="13"/>
    </row>
    <row r="53" hidden="1" outlineLevel="1" spans="2:5">
      <c r="B53" s="15" t="s">
        <v>15</v>
      </c>
      <c r="C53" s="13"/>
      <c r="D53" s="13"/>
      <c r="E53" s="13"/>
    </row>
    <row r="54" hidden="1" outlineLevel="1" spans="2:5">
      <c r="B54" t="s">
        <v>42</v>
      </c>
      <c r="C54" s="13">
        <f t="shared" ref="C54:C56" si="21">XIRR(C84:H84,$C$59:$H$59)</f>
        <v>0.252344936132431</v>
      </c>
      <c r="D54" s="13">
        <f t="shared" ref="D54:D56" si="22">XIRR(C88:H88,$C$59:$H$59)</f>
        <v>0.364043802022934</v>
      </c>
      <c r="E54" s="13">
        <f t="shared" ref="E54:E56" si="23">XIRR(C92:H92,$C$59:$H$59)</f>
        <v>0.372293800115585</v>
      </c>
    </row>
    <row r="55" hidden="1" outlineLevel="1" spans="2:5">
      <c r="B55" t="s">
        <v>43</v>
      </c>
      <c r="C55" s="13">
        <f t="shared" si="21"/>
        <v>0.359344524145126</v>
      </c>
      <c r="D55" s="13">
        <f t="shared" si="22"/>
        <v>0.441411370038986</v>
      </c>
      <c r="E55" s="13">
        <f t="shared" si="23"/>
        <v>0.410524755716324</v>
      </c>
    </row>
    <row r="56" hidden="1" outlineLevel="1" spans="2:5">
      <c r="B56" t="s">
        <v>44</v>
      </c>
      <c r="C56" s="13">
        <f t="shared" si="21"/>
        <v>0.299313515424728</v>
      </c>
      <c r="D56" s="13">
        <f t="shared" si="22"/>
        <v>0.398874992132187</v>
      </c>
      <c r="E56" s="13">
        <f t="shared" si="23"/>
        <v>0.390452116727829</v>
      </c>
    </row>
    <row r="57" hidden="1" outlineLevel="1"/>
    <row r="58" collapsed="1"/>
    <row r="59" ht="12" spans="2:8">
      <c r="B59" s="3"/>
      <c r="C59" s="4">
        <v>38717</v>
      </c>
      <c r="D59" s="4">
        <v>39082</v>
      </c>
      <c r="E59" s="4">
        <v>39447</v>
      </c>
      <c r="F59" s="4">
        <v>39813</v>
      </c>
      <c r="G59" s="4">
        <v>40178</v>
      </c>
      <c r="H59" s="4">
        <v>40543</v>
      </c>
    </row>
    <row r="60" spans="2:8">
      <c r="B60" t="s">
        <v>42</v>
      </c>
      <c r="C60" s="8">
        <f>-$C$8</f>
        <v>-16251.5</v>
      </c>
      <c r="D60" s="8">
        <f>D$13</f>
        <v>0</v>
      </c>
      <c r="E60" s="8">
        <f t="shared" ref="E60:G76" si="24">E$13</f>
        <v>693.35</v>
      </c>
      <c r="F60" s="8">
        <f t="shared" si="24"/>
        <v>713.16</v>
      </c>
      <c r="G60" s="8">
        <f t="shared" si="24"/>
        <v>7785.33</v>
      </c>
      <c r="H60" s="8">
        <f>H30+H34</f>
        <v>53011.5</v>
      </c>
    </row>
    <row r="61" spans="2:8">
      <c r="B61" t="s">
        <v>43</v>
      </c>
      <c r="C61" s="8">
        <f t="shared" ref="C61:C62" si="25">-$C$8</f>
        <v>-16251.5</v>
      </c>
      <c r="D61" s="8">
        <f t="shared" ref="D61:D62" si="26">D$13</f>
        <v>0</v>
      </c>
      <c r="E61" s="8">
        <f t="shared" si="24"/>
        <v>693.35</v>
      </c>
      <c r="F61" s="8">
        <f t="shared" si="24"/>
        <v>713.16</v>
      </c>
      <c r="G61" s="8">
        <f t="shared" si="24"/>
        <v>7785.33</v>
      </c>
      <c r="H61" s="8">
        <f>H31+H34</f>
        <v>58609</v>
      </c>
    </row>
    <row r="62" spans="2:8">
      <c r="B62" t="s">
        <v>44</v>
      </c>
      <c r="C62" s="8">
        <f t="shared" si="25"/>
        <v>-16251.5</v>
      </c>
      <c r="D62" s="8">
        <f t="shared" si="26"/>
        <v>0</v>
      </c>
      <c r="E62" s="8">
        <f t="shared" si="24"/>
        <v>693.35</v>
      </c>
      <c r="F62" s="8">
        <f t="shared" si="24"/>
        <v>713.16</v>
      </c>
      <c r="G62" s="8">
        <f t="shared" si="24"/>
        <v>7785.33</v>
      </c>
      <c r="H62" s="8">
        <f>H32+H34</f>
        <v>55810.25</v>
      </c>
    </row>
    <row r="63" spans="3:8">
      <c r="C63" s="8"/>
      <c r="D63" s="8"/>
      <c r="E63" s="8"/>
      <c r="F63" s="8"/>
      <c r="G63" s="8"/>
      <c r="H63" s="8"/>
    </row>
    <row r="64" spans="2:8">
      <c r="B64" t="s">
        <v>42</v>
      </c>
      <c r="C64" s="8">
        <f t="shared" ref="C64:C66" si="27">-$C$8</f>
        <v>-16251.5</v>
      </c>
      <c r="D64" s="8">
        <f t="shared" ref="D64:D66" si="28">D$13</f>
        <v>0</v>
      </c>
      <c r="E64" s="8">
        <f t="shared" si="24"/>
        <v>693.35</v>
      </c>
      <c r="F64" s="8">
        <f t="shared" si="24"/>
        <v>713.16</v>
      </c>
      <c r="G64" s="8">
        <f t="shared" si="24"/>
        <v>7785.33</v>
      </c>
      <c r="H64" s="8">
        <f>I30+H34</f>
        <v>56389.2</v>
      </c>
    </row>
    <row r="65" spans="2:8">
      <c r="B65" t="s">
        <v>43</v>
      </c>
      <c r="C65" s="8">
        <f t="shared" si="27"/>
        <v>-16251.5</v>
      </c>
      <c r="D65" s="8">
        <f t="shared" si="28"/>
        <v>0</v>
      </c>
      <c r="E65" s="8">
        <f t="shared" si="24"/>
        <v>693.35</v>
      </c>
      <c r="F65" s="8">
        <f t="shared" si="24"/>
        <v>713.16</v>
      </c>
      <c r="G65" s="8">
        <f t="shared" si="24"/>
        <v>7785.33</v>
      </c>
      <c r="H65" s="8">
        <f>I31+H34</f>
        <v>54111.6</v>
      </c>
    </row>
    <row r="66" spans="2:8">
      <c r="B66" t="s">
        <v>44</v>
      </c>
      <c r="C66" s="8">
        <f t="shared" si="27"/>
        <v>-16251.5</v>
      </c>
      <c r="D66" s="8">
        <f t="shared" si="28"/>
        <v>0</v>
      </c>
      <c r="E66" s="8">
        <f t="shared" si="24"/>
        <v>693.35</v>
      </c>
      <c r="F66" s="8">
        <f t="shared" si="24"/>
        <v>713.16</v>
      </c>
      <c r="G66" s="8">
        <f t="shared" si="24"/>
        <v>7785.33</v>
      </c>
      <c r="H66" s="8">
        <f>I32+H34</f>
        <v>55250.4</v>
      </c>
    </row>
    <row r="67" spans="3:8">
      <c r="C67" s="8"/>
      <c r="D67" s="8"/>
      <c r="E67" s="8"/>
      <c r="F67" s="8"/>
      <c r="G67" s="8"/>
      <c r="H67" s="8"/>
    </row>
    <row r="68" spans="2:8">
      <c r="B68" t="s">
        <v>42</v>
      </c>
      <c r="C68" s="8">
        <f t="shared" ref="C68:C70" si="29">-$C$8</f>
        <v>-16251.5</v>
      </c>
      <c r="D68" s="8">
        <f t="shared" ref="D68:D70" si="30">D$13</f>
        <v>0</v>
      </c>
      <c r="E68" s="8">
        <f t="shared" si="24"/>
        <v>693.35</v>
      </c>
      <c r="F68" s="8">
        <f t="shared" si="24"/>
        <v>713.16</v>
      </c>
      <c r="G68" s="8">
        <f t="shared" si="24"/>
        <v>7785.33</v>
      </c>
      <c r="H68" s="8">
        <f>J30+H34</f>
        <v>56404.6</v>
      </c>
    </row>
    <row r="69" spans="2:8">
      <c r="B69" t="s">
        <v>43</v>
      </c>
      <c r="C69" s="8">
        <f t="shared" si="29"/>
        <v>-16251.5</v>
      </c>
      <c r="D69" s="8">
        <f t="shared" si="30"/>
        <v>0</v>
      </c>
      <c r="E69" s="8">
        <f t="shared" si="24"/>
        <v>693.35</v>
      </c>
      <c r="F69" s="8">
        <f t="shared" si="24"/>
        <v>713.16</v>
      </c>
      <c r="G69" s="8">
        <f t="shared" si="24"/>
        <v>7785.33</v>
      </c>
      <c r="H69" s="8">
        <f>J31+H34</f>
        <v>47135</v>
      </c>
    </row>
    <row r="70" spans="2:8">
      <c r="B70" t="s">
        <v>44</v>
      </c>
      <c r="C70" s="8">
        <f t="shared" si="29"/>
        <v>-16251.5</v>
      </c>
      <c r="D70" s="8">
        <f t="shared" si="30"/>
        <v>0</v>
      </c>
      <c r="E70" s="8">
        <f t="shared" si="24"/>
        <v>693.35</v>
      </c>
      <c r="F70" s="8">
        <f t="shared" si="24"/>
        <v>713.16</v>
      </c>
      <c r="G70" s="8">
        <f t="shared" si="24"/>
        <v>7785.33</v>
      </c>
      <c r="H70" s="8">
        <f>J32+H34</f>
        <v>51769.8</v>
      </c>
    </row>
    <row r="71" spans="3:8">
      <c r="C71" s="8"/>
      <c r="D71" s="8"/>
      <c r="E71" s="8"/>
      <c r="F71" s="8"/>
      <c r="G71" s="8"/>
      <c r="H71" s="8"/>
    </row>
    <row r="72" spans="2:8">
      <c r="B72" t="s">
        <v>42</v>
      </c>
      <c r="C72" s="8">
        <f>-$C$8</f>
        <v>-16251.5</v>
      </c>
      <c r="D72" s="8">
        <f t="shared" ref="D72:G82" si="31">D$13</f>
        <v>0</v>
      </c>
      <c r="E72" s="8">
        <f t="shared" si="24"/>
        <v>693.35</v>
      </c>
      <c r="F72" s="8">
        <f t="shared" si="24"/>
        <v>713.16</v>
      </c>
      <c r="G72" s="8">
        <f t="shared" si="24"/>
        <v>7785.33</v>
      </c>
      <c r="H72" s="8">
        <f>H30+H35</f>
        <v>49211.5</v>
      </c>
    </row>
    <row r="73" spans="2:8">
      <c r="B73" t="s">
        <v>43</v>
      </c>
      <c r="C73" s="8">
        <f t="shared" ref="C73:C74" si="32">-$C$8</f>
        <v>-16251.5</v>
      </c>
      <c r="D73" s="8">
        <f t="shared" si="31"/>
        <v>0</v>
      </c>
      <c r="E73" s="8">
        <f t="shared" si="24"/>
        <v>693.35</v>
      </c>
      <c r="F73" s="8">
        <f t="shared" si="24"/>
        <v>713.16</v>
      </c>
      <c r="G73" s="8">
        <f t="shared" si="24"/>
        <v>7785.33</v>
      </c>
      <c r="H73" s="8">
        <f>H31+H35</f>
        <v>54809</v>
      </c>
    </row>
    <row r="74" spans="2:8">
      <c r="B74" t="s">
        <v>44</v>
      </c>
      <c r="C74" s="8">
        <f t="shared" si="32"/>
        <v>-16251.5</v>
      </c>
      <c r="D74" s="8">
        <f t="shared" si="31"/>
        <v>0</v>
      </c>
      <c r="E74" s="8">
        <f t="shared" si="24"/>
        <v>693.35</v>
      </c>
      <c r="F74" s="8">
        <f t="shared" si="24"/>
        <v>713.16</v>
      </c>
      <c r="G74" s="8">
        <f t="shared" si="24"/>
        <v>7785.33</v>
      </c>
      <c r="H74" s="8">
        <f>H32+H35</f>
        <v>52010.25</v>
      </c>
    </row>
    <row r="75" spans="3:8">
      <c r="C75" s="8"/>
      <c r="D75" s="8"/>
      <c r="E75" s="8"/>
      <c r="F75" s="8"/>
      <c r="G75" s="8"/>
      <c r="H75" s="8"/>
    </row>
    <row r="76" spans="2:8">
      <c r="B76" t="s">
        <v>42</v>
      </c>
      <c r="C76" s="8">
        <f t="shared" ref="C76:C78" si="33">-$C$8</f>
        <v>-16251.5</v>
      </c>
      <c r="D76" s="8">
        <f t="shared" si="31"/>
        <v>0</v>
      </c>
      <c r="E76" s="8">
        <f t="shared" si="24"/>
        <v>693.35</v>
      </c>
      <c r="F76" s="8">
        <f t="shared" si="24"/>
        <v>713.16</v>
      </c>
      <c r="G76" s="8">
        <f t="shared" si="24"/>
        <v>7785.33</v>
      </c>
      <c r="H76" s="8">
        <f t="shared" ref="H76:H78" si="34">I30+H$35</f>
        <v>52589.2</v>
      </c>
    </row>
    <row r="77" spans="2:8">
      <c r="B77" t="s">
        <v>43</v>
      </c>
      <c r="C77" s="8">
        <f t="shared" si="33"/>
        <v>-16251.5</v>
      </c>
      <c r="D77" s="8">
        <f t="shared" si="31"/>
        <v>0</v>
      </c>
      <c r="E77" s="8">
        <f t="shared" si="31"/>
        <v>693.35</v>
      </c>
      <c r="F77" s="8">
        <f t="shared" si="31"/>
        <v>713.16</v>
      </c>
      <c r="G77" s="8">
        <f t="shared" si="31"/>
        <v>7785.33</v>
      </c>
      <c r="H77" s="8">
        <f t="shared" si="34"/>
        <v>50311.6</v>
      </c>
    </row>
    <row r="78" spans="2:8">
      <c r="B78" t="s">
        <v>44</v>
      </c>
      <c r="C78" s="8">
        <f t="shared" si="33"/>
        <v>-16251.5</v>
      </c>
      <c r="D78" s="8">
        <f t="shared" si="31"/>
        <v>0</v>
      </c>
      <c r="E78" s="8">
        <f t="shared" si="31"/>
        <v>693.35</v>
      </c>
      <c r="F78" s="8">
        <f t="shared" si="31"/>
        <v>713.16</v>
      </c>
      <c r="G78" s="8">
        <f t="shared" si="31"/>
        <v>7785.33</v>
      </c>
      <c r="H78" s="8">
        <f t="shared" si="34"/>
        <v>51450.4</v>
      </c>
    </row>
    <row r="79" spans="3:8">
      <c r="C79" s="8"/>
      <c r="D79" s="8"/>
      <c r="E79" s="8"/>
      <c r="F79" s="8"/>
      <c r="G79" s="8"/>
      <c r="H79" s="8"/>
    </row>
    <row r="80" spans="2:8">
      <c r="B80" t="s">
        <v>42</v>
      </c>
      <c r="C80" s="8">
        <f t="shared" ref="C80:C82" si="35">-$C$8</f>
        <v>-16251.5</v>
      </c>
      <c r="D80" s="8">
        <f t="shared" si="31"/>
        <v>0</v>
      </c>
      <c r="E80" s="8">
        <f t="shared" si="31"/>
        <v>693.35</v>
      </c>
      <c r="F80" s="8">
        <f t="shared" si="31"/>
        <v>713.16</v>
      </c>
      <c r="G80" s="8">
        <f t="shared" si="31"/>
        <v>7785.33</v>
      </c>
      <c r="H80" s="8">
        <f t="shared" ref="H80:H82" si="36">J30+H$35</f>
        <v>52604.6</v>
      </c>
    </row>
    <row r="81" spans="2:8">
      <c r="B81" t="s">
        <v>43</v>
      </c>
      <c r="C81" s="8">
        <f t="shared" si="35"/>
        <v>-16251.5</v>
      </c>
      <c r="D81" s="8">
        <f t="shared" si="31"/>
        <v>0</v>
      </c>
      <c r="E81" s="8">
        <f t="shared" si="31"/>
        <v>693.35</v>
      </c>
      <c r="F81" s="8">
        <f t="shared" si="31"/>
        <v>713.16</v>
      </c>
      <c r="G81" s="8">
        <f t="shared" si="31"/>
        <v>7785.33</v>
      </c>
      <c r="H81" s="8">
        <f t="shared" si="36"/>
        <v>43335</v>
      </c>
    </row>
    <row r="82" spans="2:8">
      <c r="B82" t="s">
        <v>44</v>
      </c>
      <c r="C82" s="8">
        <f t="shared" si="35"/>
        <v>-16251.5</v>
      </c>
      <c r="D82" s="8">
        <f t="shared" si="31"/>
        <v>0</v>
      </c>
      <c r="E82" s="8">
        <f t="shared" si="31"/>
        <v>693.35</v>
      </c>
      <c r="F82" s="8">
        <f t="shared" si="31"/>
        <v>713.16</v>
      </c>
      <c r="G82" s="8">
        <f t="shared" si="31"/>
        <v>7785.33</v>
      </c>
      <c r="H82" s="8">
        <f t="shared" si="36"/>
        <v>47969.8</v>
      </c>
    </row>
    <row r="83" spans="3:8">
      <c r="C83" s="8"/>
      <c r="D83" s="8"/>
      <c r="E83" s="8"/>
      <c r="F83" s="8"/>
      <c r="G83" s="8"/>
      <c r="H83" s="8"/>
    </row>
    <row r="84" hidden="1" outlineLevel="1" spans="2:8">
      <c r="B84" t="s">
        <v>42</v>
      </c>
      <c r="C84" s="8">
        <f t="shared" ref="C84:C86" si="37">-$C$8</f>
        <v>-16251.5</v>
      </c>
      <c r="D84" s="8"/>
      <c r="E84" s="8"/>
      <c r="F84" s="8"/>
      <c r="G84" s="8"/>
      <c r="H84" s="8">
        <f>H42</f>
        <v>50093.4579439252</v>
      </c>
    </row>
    <row r="85" hidden="1" outlineLevel="1" spans="2:8">
      <c r="B85" t="s">
        <v>43</v>
      </c>
      <c r="C85" s="8">
        <f t="shared" si="37"/>
        <v>-16251.5</v>
      </c>
      <c r="D85" s="8"/>
      <c r="E85" s="8"/>
      <c r="F85" s="8"/>
      <c r="G85" s="8"/>
      <c r="H85" s="8">
        <f t="shared" ref="H85:H86" si="38">H43</f>
        <v>75492.9577464789</v>
      </c>
    </row>
    <row r="86" hidden="1" outlineLevel="1" spans="2:8">
      <c r="B86" t="s">
        <v>44</v>
      </c>
      <c r="C86" s="8">
        <f t="shared" si="37"/>
        <v>-16251.5</v>
      </c>
      <c r="D86" s="8"/>
      <c r="E86" s="8"/>
      <c r="F86" s="8"/>
      <c r="G86" s="8"/>
      <c r="H86" s="8">
        <f t="shared" si="38"/>
        <v>60224.7191011236</v>
      </c>
    </row>
    <row r="87" hidden="1" outlineLevel="1" spans="3:8">
      <c r="C87" s="8"/>
      <c r="D87" s="8"/>
      <c r="E87" s="8"/>
      <c r="F87" s="8"/>
      <c r="G87" s="8"/>
      <c r="H87" s="8"/>
    </row>
    <row r="88" hidden="1" outlineLevel="1" spans="2:8">
      <c r="B88" t="s">
        <v>42</v>
      </c>
      <c r="C88" s="8">
        <f t="shared" ref="C88:C90" si="39">-$C$8</f>
        <v>-16251.5</v>
      </c>
      <c r="D88" s="8">
        <f t="shared" ref="D88:G90" si="40">D$13</f>
        <v>0</v>
      </c>
      <c r="E88" s="8">
        <f t="shared" si="40"/>
        <v>693.35</v>
      </c>
      <c r="F88" s="8">
        <f t="shared" si="40"/>
        <v>713.16</v>
      </c>
      <c r="G88" s="8">
        <f t="shared" si="40"/>
        <v>7785.33</v>
      </c>
      <c r="H88" s="8">
        <f t="shared" ref="H88:H90" si="41">I42</f>
        <v>63100</v>
      </c>
    </row>
    <row r="89" hidden="1" outlineLevel="1" spans="2:8">
      <c r="B89" t="s">
        <v>43</v>
      </c>
      <c r="C89" s="8">
        <f t="shared" si="39"/>
        <v>-16251.5</v>
      </c>
      <c r="D89" s="8">
        <f t="shared" si="40"/>
        <v>0</v>
      </c>
      <c r="E89" s="8">
        <f t="shared" si="40"/>
        <v>693.35</v>
      </c>
      <c r="F89" s="8">
        <f t="shared" si="40"/>
        <v>713.16</v>
      </c>
      <c r="G89" s="8">
        <f t="shared" si="40"/>
        <v>7785.33</v>
      </c>
      <c r="H89" s="8">
        <f t="shared" si="41"/>
        <v>86438.3561643836</v>
      </c>
    </row>
    <row r="90" hidden="1" outlineLevel="1" spans="2:8">
      <c r="B90" t="s">
        <v>44</v>
      </c>
      <c r="C90" s="8">
        <f t="shared" si="39"/>
        <v>-16251.5</v>
      </c>
      <c r="D90" s="8">
        <f t="shared" si="40"/>
        <v>0</v>
      </c>
      <c r="E90" s="8">
        <f t="shared" si="40"/>
        <v>693.35</v>
      </c>
      <c r="F90" s="8">
        <f t="shared" si="40"/>
        <v>713.16</v>
      </c>
      <c r="G90" s="8">
        <f t="shared" si="40"/>
        <v>7785.33</v>
      </c>
      <c r="H90" s="8">
        <f t="shared" si="41"/>
        <v>72947.9768786127</v>
      </c>
    </row>
    <row r="91" hidden="1" outlineLevel="1" spans="3:8">
      <c r="C91" s="8"/>
      <c r="D91" s="8"/>
      <c r="E91" s="8"/>
      <c r="F91" s="8"/>
      <c r="G91" s="8"/>
      <c r="H91" s="8"/>
    </row>
    <row r="92" hidden="1" outlineLevel="1" spans="2:8">
      <c r="B92" t="s">
        <v>42</v>
      </c>
      <c r="C92" s="8">
        <f t="shared" ref="C92:C94" si="42">-$C$8</f>
        <v>-16251.5</v>
      </c>
      <c r="D92" s="8">
        <f t="shared" ref="D92:G94" si="43">D$13</f>
        <v>0</v>
      </c>
      <c r="E92" s="8">
        <f t="shared" si="43"/>
        <v>693.35</v>
      </c>
      <c r="F92" s="8">
        <f t="shared" si="43"/>
        <v>713.16</v>
      </c>
      <c r="G92" s="8">
        <f t="shared" si="43"/>
        <v>7785.33</v>
      </c>
      <c r="H92" s="8">
        <f t="shared" ref="H92:H94" si="44">J42</f>
        <v>65339.8058252427</v>
      </c>
    </row>
    <row r="93" hidden="1" outlineLevel="1" spans="2:8">
      <c r="B93" t="s">
        <v>43</v>
      </c>
      <c r="C93" s="8">
        <f t="shared" si="42"/>
        <v>-16251.5</v>
      </c>
      <c r="D93" s="8">
        <f t="shared" si="43"/>
        <v>0</v>
      </c>
      <c r="E93" s="8">
        <f t="shared" si="43"/>
        <v>693.35</v>
      </c>
      <c r="F93" s="8">
        <f t="shared" si="43"/>
        <v>713.16</v>
      </c>
      <c r="G93" s="8">
        <f t="shared" si="43"/>
        <v>7785.33</v>
      </c>
      <c r="H93" s="8">
        <f t="shared" si="44"/>
        <v>76477.2727272727</v>
      </c>
    </row>
    <row r="94" hidden="1" outlineLevel="1" spans="2:8">
      <c r="B94" t="s">
        <v>44</v>
      </c>
      <c r="C94" s="8">
        <f t="shared" si="42"/>
        <v>-16251.5</v>
      </c>
      <c r="D94" s="8">
        <f t="shared" si="43"/>
        <v>0</v>
      </c>
      <c r="E94" s="8">
        <f t="shared" si="43"/>
        <v>693.35</v>
      </c>
      <c r="F94" s="8">
        <f t="shared" si="43"/>
        <v>713.16</v>
      </c>
      <c r="G94" s="8">
        <f t="shared" si="43"/>
        <v>7785.33</v>
      </c>
      <c r="H94" s="8">
        <f t="shared" si="44"/>
        <v>70471.2041884817</v>
      </c>
    </row>
    <row r="95" hidden="1" outlineLevel="1" spans="3:8">
      <c r="C95" s="8"/>
      <c r="D95" s="8"/>
      <c r="E95" s="8"/>
      <c r="F95" s="8"/>
      <c r="G95" s="8"/>
      <c r="H95" s="8"/>
    </row>
    <row r="96" collapsed="1" spans="3:8">
      <c r="C96" s="8"/>
      <c r="D96" s="8"/>
      <c r="E96" s="8"/>
      <c r="F96" s="8"/>
      <c r="G96" s="8"/>
      <c r="H96" s="8"/>
    </row>
    <row r="97" spans="3:8">
      <c r="C97" s="8"/>
      <c r="D97" s="8"/>
      <c r="E97" s="8"/>
      <c r="F97" s="8"/>
      <c r="G97" s="8"/>
      <c r="H97" s="8"/>
    </row>
    <row r="98" spans="3:8">
      <c r="C98" s="8"/>
      <c r="D98" s="8"/>
      <c r="E98" s="8"/>
      <c r="F98" s="8"/>
      <c r="G98" s="8"/>
      <c r="H98" s="8"/>
    </row>
    <row r="99" spans="3:8">
      <c r="C99" s="8"/>
      <c r="D99" s="8"/>
      <c r="E99" s="8"/>
      <c r="F99" s="8"/>
      <c r="G99" s="8"/>
      <c r="H99" s="8"/>
    </row>
    <row r="100" spans="3:8">
      <c r="C100" s="8"/>
      <c r="D100" s="8"/>
      <c r="E100" s="8"/>
      <c r="F100" s="8"/>
      <c r="G100" s="8"/>
      <c r="H100" s="8"/>
    </row>
    <row r="101" spans="3:8">
      <c r="C101" s="8"/>
      <c r="D101" s="8"/>
      <c r="E101" s="8"/>
      <c r="F101" s="8"/>
      <c r="G101" s="8"/>
      <c r="H101" s="8"/>
    </row>
    <row r="102" spans="3:8">
      <c r="C102" s="8"/>
      <c r="D102" s="8"/>
      <c r="E102" s="8"/>
      <c r="F102" s="8"/>
      <c r="G102" s="8"/>
      <c r="H102" s="8"/>
    </row>
    <row r="103" spans="3:8">
      <c r="C103" s="8"/>
      <c r="D103" s="8"/>
      <c r="E103" s="8"/>
      <c r="F103" s="8"/>
      <c r="G103" s="8"/>
      <c r="H103" s="8"/>
    </row>
    <row r="104" spans="3:8">
      <c r="C104" s="8"/>
      <c r="D104" s="8"/>
      <c r="E104" s="8"/>
      <c r="F104" s="8"/>
      <c r="G104" s="8"/>
      <c r="H104" s="8"/>
    </row>
    <row r="105" spans="3:8">
      <c r="C105" s="8"/>
      <c r="D105" s="8"/>
      <c r="E105" s="8"/>
      <c r="F105" s="8"/>
      <c r="G105" s="8"/>
      <c r="H105" s="8"/>
    </row>
    <row r="106" spans="3:8">
      <c r="C106" s="8"/>
      <c r="D106" s="8"/>
      <c r="E106" s="8"/>
      <c r="F106" s="8"/>
      <c r="G106" s="8"/>
      <c r="H106" s="8"/>
    </row>
    <row r="107" spans="3:8">
      <c r="C107" s="8"/>
      <c r="D107" s="8"/>
      <c r="E107" s="8"/>
      <c r="F107" s="8"/>
      <c r="G107" s="8"/>
      <c r="H107" s="8"/>
    </row>
    <row r="108" spans="3:8">
      <c r="C108" s="8"/>
      <c r="D108" s="8"/>
      <c r="E108" s="8"/>
      <c r="F108" s="8"/>
      <c r="G108" s="8"/>
      <c r="H108" s="8"/>
    </row>
    <row r="109" spans="3:8">
      <c r="C109" s="8"/>
      <c r="D109" s="8"/>
      <c r="E109" s="8"/>
      <c r="F109" s="8"/>
      <c r="G109" s="8"/>
      <c r="H109" s="8"/>
    </row>
    <row r="110" spans="3:8">
      <c r="C110" s="8"/>
      <c r="D110" s="8"/>
      <c r="E110" s="8"/>
      <c r="F110" s="8"/>
      <c r="G110" s="8"/>
      <c r="H110" s="8"/>
    </row>
    <row r="111" spans="3:8">
      <c r="C111" s="8"/>
      <c r="D111" s="8"/>
      <c r="E111" s="8"/>
      <c r="F111" s="8"/>
      <c r="G111" s="8"/>
      <c r="H111" s="8"/>
    </row>
    <row r="112" spans="3:8">
      <c r="C112" s="8"/>
      <c r="D112" s="8"/>
      <c r="E112" s="8"/>
      <c r="F112" s="8"/>
      <c r="G112" s="8"/>
      <c r="H112" s="8"/>
    </row>
    <row r="113" spans="3:8">
      <c r="C113" s="8"/>
      <c r="D113" s="8"/>
      <c r="E113" s="8"/>
      <c r="F113" s="8"/>
      <c r="G113" s="8"/>
      <c r="H113" s="8"/>
    </row>
  </sheetData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T97"/>
  <sheetViews>
    <sheetView showGridLines="0" topLeftCell="A65" workbookViewId="0">
      <selection activeCell="I59" sqref="I59"/>
    </sheetView>
  </sheetViews>
  <sheetFormatPr defaultColWidth="9" defaultRowHeight="11.25"/>
  <cols>
    <col min="2" max="2" width="34" customWidth="1"/>
    <col min="3" max="8" width="11.6666666666667" customWidth="1"/>
    <col min="14" max="14" width="18.4666666666667" customWidth="1"/>
    <col min="15" max="17" width="9.13333333333333" customWidth="1"/>
    <col min="18" max="20" width="10.2666666666667" customWidth="1"/>
  </cols>
  <sheetData>
    <row r="3" ht="15.75" customHeight="1" spans="2:2">
      <c r="B3" s="2" t="s">
        <v>45</v>
      </c>
    </row>
    <row r="4" customHeight="1" spans="2:20">
      <c r="B4" s="3" t="s">
        <v>1</v>
      </c>
      <c r="C4" s="4">
        <v>38717</v>
      </c>
      <c r="D4" s="5">
        <v>2006</v>
      </c>
      <c r="E4" s="5">
        <f>D4+1</f>
        <v>2007</v>
      </c>
      <c r="F4" s="5">
        <f t="shared" ref="F4:G4" si="0">E4+1</f>
        <v>2008</v>
      </c>
      <c r="G4" s="5">
        <f t="shared" si="0"/>
        <v>2009</v>
      </c>
      <c r="H4" s="4" t="s">
        <v>2</v>
      </c>
      <c r="I4" s="4" t="s">
        <v>3</v>
      </c>
      <c r="J4" s="4" t="s">
        <v>4</v>
      </c>
      <c r="N4" s="3" t="s">
        <v>5</v>
      </c>
      <c r="O4" s="5" t="s">
        <v>6</v>
      </c>
      <c r="P4" s="5" t="s">
        <v>7</v>
      </c>
      <c r="Q4" s="5" t="s">
        <v>8</v>
      </c>
      <c r="R4" s="5" t="s">
        <v>2</v>
      </c>
      <c r="S4" s="5" t="s">
        <v>3</v>
      </c>
      <c r="T4" s="5" t="s">
        <v>4</v>
      </c>
    </row>
    <row r="5" customHeight="1" spans="2:20">
      <c r="B5" t="s">
        <v>9</v>
      </c>
      <c r="C5" s="6">
        <v>16200</v>
      </c>
      <c r="D5" s="1"/>
      <c r="E5" s="1"/>
      <c r="F5" s="1"/>
      <c r="G5" s="1"/>
      <c r="H5" s="1"/>
      <c r="N5" t="s">
        <v>10</v>
      </c>
      <c r="O5" s="11">
        <v>5.5</v>
      </c>
      <c r="P5" s="11">
        <v>5.5</v>
      </c>
      <c r="Q5" s="11">
        <v>5.2</v>
      </c>
      <c r="R5" s="11">
        <v>5.7</v>
      </c>
      <c r="S5" s="11">
        <v>5.9</v>
      </c>
      <c r="T5" s="11">
        <v>5.8</v>
      </c>
    </row>
    <row r="6" customHeight="1" spans="2:20">
      <c r="B6" s="7" t="s">
        <v>11</v>
      </c>
      <c r="C6" s="8">
        <f>95.9%*C5</f>
        <v>15535.8</v>
      </c>
      <c r="D6" s="1"/>
      <c r="E6" s="1"/>
      <c r="F6" s="1"/>
      <c r="G6" s="1"/>
      <c r="H6" s="1"/>
      <c r="N6" t="s">
        <v>12</v>
      </c>
      <c r="O6" s="11">
        <v>6</v>
      </c>
      <c r="P6" s="11">
        <v>5.5</v>
      </c>
      <c r="Q6" s="11">
        <v>4.9</v>
      </c>
      <c r="R6" s="11">
        <v>6.2</v>
      </c>
      <c r="S6" s="11">
        <v>5.7</v>
      </c>
      <c r="T6" s="11">
        <v>5</v>
      </c>
    </row>
    <row r="7" customHeight="1" spans="2:8">
      <c r="B7" t="s">
        <v>13</v>
      </c>
      <c r="C7" s="6">
        <v>51.5</v>
      </c>
      <c r="D7" s="1"/>
      <c r="E7" s="1"/>
      <c r="F7" s="1"/>
      <c r="G7" s="1"/>
      <c r="H7" s="1"/>
    </row>
    <row r="8" customHeight="1" spans="2:20">
      <c r="B8" t="s">
        <v>14</v>
      </c>
      <c r="C8" s="6">
        <f>SUM(C5,C7)</f>
        <v>16251.5</v>
      </c>
      <c r="D8" s="1"/>
      <c r="E8" s="1"/>
      <c r="F8" s="1"/>
      <c r="G8" s="1"/>
      <c r="H8" s="1"/>
      <c r="N8" s="3" t="s">
        <v>15</v>
      </c>
      <c r="O8" s="5" t="s">
        <v>6</v>
      </c>
      <c r="P8" s="5" t="s">
        <v>7</v>
      </c>
      <c r="Q8" s="5" t="s">
        <v>8</v>
      </c>
      <c r="R8" s="5" t="s">
        <v>2</v>
      </c>
      <c r="S8" s="5" t="s">
        <v>3</v>
      </c>
      <c r="T8" s="5" t="s">
        <v>4</v>
      </c>
    </row>
    <row r="9" customHeight="1" spans="3:20">
      <c r="C9" s="6"/>
      <c r="D9" s="1"/>
      <c r="E9" s="1"/>
      <c r="F9" s="1"/>
      <c r="G9" s="1"/>
      <c r="H9" s="1"/>
      <c r="N9" t="s">
        <v>10</v>
      </c>
      <c r="O9" s="13">
        <v>0.096</v>
      </c>
      <c r="P9" s="13">
        <v>0.094</v>
      </c>
      <c r="Q9" s="13">
        <v>0.097</v>
      </c>
      <c r="R9" s="13">
        <v>0.107</v>
      </c>
      <c r="S9" s="13">
        <v>0.1</v>
      </c>
      <c r="T9" s="13">
        <v>0.103</v>
      </c>
    </row>
    <row r="10" ht="22.5" spans="2:20">
      <c r="B10" s="9" t="s">
        <v>16</v>
      </c>
      <c r="C10" s="6"/>
      <c r="D10" s="10">
        <v>990</v>
      </c>
      <c r="E10" s="10">
        <v>990.5</v>
      </c>
      <c r="F10" s="10">
        <v>990.5</v>
      </c>
      <c r="G10" s="10">
        <v>990.5</v>
      </c>
      <c r="H10" s="10">
        <v>990.5</v>
      </c>
      <c r="N10" t="s">
        <v>12</v>
      </c>
      <c r="O10" s="13">
        <v>0.071</v>
      </c>
      <c r="P10" s="13">
        <v>0.066</v>
      </c>
      <c r="Q10" s="13">
        <v>0.086</v>
      </c>
      <c r="R10" s="13">
        <v>0.071</v>
      </c>
      <c r="S10" s="13">
        <v>0.073</v>
      </c>
      <c r="T10" s="13">
        <v>0.088</v>
      </c>
    </row>
    <row r="11" ht="45" spans="2:8">
      <c r="B11" s="9" t="s">
        <v>17</v>
      </c>
      <c r="C11" s="6"/>
      <c r="D11" s="10">
        <v>0</v>
      </c>
      <c r="E11" s="10">
        <v>3.5</v>
      </c>
      <c r="F11" s="10">
        <v>3.6</v>
      </c>
      <c r="G11" s="10">
        <v>39.3</v>
      </c>
      <c r="H11" s="10">
        <v>0</v>
      </c>
    </row>
    <row r="12" spans="2:8">
      <c r="B12" t="s">
        <v>18</v>
      </c>
      <c r="C12" s="6"/>
      <c r="D12" s="1">
        <f>D11/5</f>
        <v>0</v>
      </c>
      <c r="E12" s="1">
        <f t="shared" ref="E12:H12" si="1">E11/5</f>
        <v>0.7</v>
      </c>
      <c r="F12" s="1">
        <f t="shared" si="1"/>
        <v>0.72</v>
      </c>
      <c r="G12" s="1">
        <f t="shared" si="1"/>
        <v>7.86</v>
      </c>
      <c r="H12" s="1">
        <f t="shared" si="1"/>
        <v>0</v>
      </c>
    </row>
    <row r="13" spans="2:8">
      <c r="B13" t="s">
        <v>19</v>
      </c>
      <c r="C13" s="6"/>
      <c r="D13" s="6">
        <f>D12*D10</f>
        <v>0</v>
      </c>
      <c r="E13" s="6">
        <f t="shared" ref="E13:H13" si="2">E12*E10</f>
        <v>693.35</v>
      </c>
      <c r="F13" s="6">
        <f t="shared" si="2"/>
        <v>713.16</v>
      </c>
      <c r="G13" s="6">
        <f t="shared" si="2"/>
        <v>7785.33</v>
      </c>
      <c r="H13" s="6">
        <f t="shared" si="2"/>
        <v>0</v>
      </c>
    </row>
    <row r="14" s="1" customFormat="1" ht="3.75" customHeight="1"/>
    <row r="15" customHeight="1" spans="2:10">
      <c r="B15" t="s">
        <v>20</v>
      </c>
      <c r="C15" s="6"/>
      <c r="D15" s="6"/>
      <c r="E15" s="6"/>
      <c r="F15" s="6"/>
      <c r="G15" s="6">
        <v>6293</v>
      </c>
      <c r="H15" s="6">
        <v>6695</v>
      </c>
      <c r="I15" s="8"/>
      <c r="J15" s="8"/>
    </row>
    <row r="16" customHeight="1" spans="2:10">
      <c r="B16" t="s">
        <v>21</v>
      </c>
      <c r="C16" s="6">
        <v>13003</v>
      </c>
      <c r="D16" s="6">
        <v>12820</v>
      </c>
      <c r="E16" s="6">
        <v>13270</v>
      </c>
      <c r="F16" s="6"/>
      <c r="G16" s="6">
        <v>13046</v>
      </c>
      <c r="H16" s="6">
        <v>13647</v>
      </c>
      <c r="I16" s="6">
        <v>13708</v>
      </c>
      <c r="J16" s="6">
        <v>13985</v>
      </c>
    </row>
    <row r="17" s="1" customFormat="1" ht="3.75" customHeight="1"/>
    <row r="18" customHeight="1" spans="2:10">
      <c r="B18" t="s">
        <v>24</v>
      </c>
      <c r="C18" s="11">
        <f t="shared" ref="C18:E19" si="3">O5</f>
        <v>5.5</v>
      </c>
      <c r="D18" s="11">
        <f t="shared" si="3"/>
        <v>5.5</v>
      </c>
      <c r="E18" s="11">
        <f t="shared" si="3"/>
        <v>5.2</v>
      </c>
      <c r="F18" s="1"/>
      <c r="G18" s="1"/>
      <c r="H18" s="11">
        <f t="shared" ref="H18:J19" si="4">R5</f>
        <v>5.7</v>
      </c>
      <c r="I18" s="11">
        <f t="shared" si="4"/>
        <v>5.9</v>
      </c>
      <c r="J18" s="11">
        <f t="shared" si="4"/>
        <v>5.8</v>
      </c>
    </row>
    <row r="19" customHeight="1" spans="2:10">
      <c r="B19" t="s">
        <v>25</v>
      </c>
      <c r="C19" s="11">
        <f t="shared" si="3"/>
        <v>6</v>
      </c>
      <c r="D19" s="11">
        <f t="shared" si="3"/>
        <v>5.5</v>
      </c>
      <c r="E19" s="11">
        <f t="shared" si="3"/>
        <v>4.9</v>
      </c>
      <c r="F19" s="1"/>
      <c r="G19" s="1"/>
      <c r="H19" s="11">
        <f t="shared" si="4"/>
        <v>6.2</v>
      </c>
      <c r="I19" s="11">
        <f t="shared" si="4"/>
        <v>5.7</v>
      </c>
      <c r="J19" s="11">
        <f t="shared" si="4"/>
        <v>5</v>
      </c>
    </row>
    <row r="20" customHeight="1" spans="2:10">
      <c r="B20" t="s">
        <v>26</v>
      </c>
      <c r="C20" s="11">
        <f>AVERAGE(C18:C19)</f>
        <v>5.75</v>
      </c>
      <c r="D20" s="11">
        <f t="shared" ref="D20" si="5">AVERAGE(D18:D19)</f>
        <v>5.5</v>
      </c>
      <c r="E20" s="11">
        <f t="shared" ref="E20" si="6">AVERAGE(E18:E19)</f>
        <v>5.05</v>
      </c>
      <c r="F20" s="1"/>
      <c r="G20" s="1"/>
      <c r="H20" s="11">
        <f>AVERAGE(H18:H19)</f>
        <v>5.95</v>
      </c>
      <c r="I20" s="11">
        <f t="shared" ref="I20:J20" si="7">AVERAGE(I18:I19)</f>
        <v>5.8</v>
      </c>
      <c r="J20" s="11">
        <f t="shared" si="7"/>
        <v>5.4</v>
      </c>
    </row>
    <row r="21" s="1" customFormat="1" ht="3.75" customHeight="1"/>
    <row r="22" customHeight="1" spans="2:10">
      <c r="B22" t="s">
        <v>27</v>
      </c>
      <c r="C22" s="6">
        <f>C$16*C18</f>
        <v>71516.5</v>
      </c>
      <c r="D22" s="6">
        <f t="shared" ref="D22:E22" si="8">D$16*D18</f>
        <v>70510</v>
      </c>
      <c r="E22" s="6">
        <f t="shared" si="8"/>
        <v>69004</v>
      </c>
      <c r="F22" s="6"/>
      <c r="G22" s="6"/>
      <c r="H22" s="6">
        <f>H$16*H18</f>
        <v>77787.9</v>
      </c>
      <c r="I22" s="6">
        <f t="shared" ref="I22:J22" si="9">I$16*I18</f>
        <v>80877.2</v>
      </c>
      <c r="J22" s="6">
        <f t="shared" si="9"/>
        <v>81113</v>
      </c>
    </row>
    <row r="23" customHeight="1" spans="2:10">
      <c r="B23" t="s">
        <v>28</v>
      </c>
      <c r="C23" s="6">
        <f t="shared" ref="C23:E23" si="10">C$16*C19</f>
        <v>78018</v>
      </c>
      <c r="D23" s="6">
        <f t="shared" si="10"/>
        <v>70510</v>
      </c>
      <c r="E23" s="6">
        <f t="shared" si="10"/>
        <v>65023</v>
      </c>
      <c r="F23" s="6"/>
      <c r="G23" s="6"/>
      <c r="H23" s="6">
        <f t="shared" ref="H23:J23" si="11">H$16*H19</f>
        <v>84611.4</v>
      </c>
      <c r="I23" s="6">
        <f t="shared" si="11"/>
        <v>78135.6</v>
      </c>
      <c r="J23" s="6">
        <f t="shared" si="11"/>
        <v>69925</v>
      </c>
    </row>
    <row r="24" customHeight="1" spans="2:10">
      <c r="B24" t="s">
        <v>29</v>
      </c>
      <c r="C24" s="6">
        <f t="shared" ref="C24:E24" si="12">C$16*C20</f>
        <v>74767.25</v>
      </c>
      <c r="D24" s="6">
        <f t="shared" si="12"/>
        <v>70510</v>
      </c>
      <c r="E24" s="6">
        <f t="shared" si="12"/>
        <v>67013.5</v>
      </c>
      <c r="F24" s="6"/>
      <c r="G24" s="6"/>
      <c r="H24" s="6">
        <f t="shared" ref="H24:J24" si="13">H$16*H20</f>
        <v>81199.65</v>
      </c>
      <c r="I24" s="6">
        <f t="shared" si="13"/>
        <v>79506.4</v>
      </c>
      <c r="J24" s="6">
        <f t="shared" si="13"/>
        <v>75519</v>
      </c>
    </row>
    <row r="25" s="1" customFormat="1" ht="3.75" customHeight="1" spans="3:10">
      <c r="C25" s="6"/>
      <c r="D25" s="6"/>
      <c r="E25" s="6"/>
      <c r="F25" s="6"/>
      <c r="G25" s="6"/>
      <c r="H25" s="6"/>
      <c r="I25" s="6"/>
      <c r="J25" s="6"/>
    </row>
    <row r="26" customHeight="1" spans="2:10">
      <c r="B26" t="s">
        <v>30</v>
      </c>
      <c r="C26" s="6">
        <v>16500</v>
      </c>
      <c r="D26" s="6">
        <v>16500</v>
      </c>
      <c r="E26" s="6">
        <v>16500</v>
      </c>
      <c r="F26" s="6"/>
      <c r="G26" s="6"/>
      <c r="H26" s="6">
        <v>32800</v>
      </c>
      <c r="I26" s="6">
        <v>32800</v>
      </c>
      <c r="J26" s="6">
        <v>32800</v>
      </c>
    </row>
    <row r="27" s="1" customFormat="1" ht="3.75" customHeight="1" spans="3:10">
      <c r="C27" s="6"/>
      <c r="D27" s="6"/>
      <c r="E27" s="6"/>
      <c r="F27" s="6"/>
      <c r="G27" s="6"/>
      <c r="H27" s="6"/>
      <c r="I27" s="6"/>
      <c r="J27" s="6"/>
    </row>
    <row r="28" customHeight="1" spans="2:10">
      <c r="B28" t="s">
        <v>31</v>
      </c>
      <c r="C28" s="6">
        <f>C22-C$26</f>
        <v>55016.5</v>
      </c>
      <c r="D28" s="6">
        <f t="shared" ref="D28:E28" si="14">D22-D$26</f>
        <v>54010</v>
      </c>
      <c r="E28" s="6">
        <f t="shared" si="14"/>
        <v>52504</v>
      </c>
      <c r="F28" s="6"/>
      <c r="G28" s="6"/>
      <c r="H28" s="6">
        <f>H22-H$26</f>
        <v>44987.9</v>
      </c>
      <c r="I28" s="6">
        <f t="shared" ref="I28:J28" si="15">I22-I$26</f>
        <v>48077.2</v>
      </c>
      <c r="J28" s="6">
        <f t="shared" si="15"/>
        <v>48313</v>
      </c>
    </row>
    <row r="29" customHeight="1" spans="2:10">
      <c r="B29" t="s">
        <v>32</v>
      </c>
      <c r="C29" s="6">
        <f t="shared" ref="C29:E29" si="16">C23-C$26</f>
        <v>61518</v>
      </c>
      <c r="D29" s="6">
        <f t="shared" si="16"/>
        <v>54010</v>
      </c>
      <c r="E29" s="6">
        <f t="shared" si="16"/>
        <v>48523</v>
      </c>
      <c r="F29" s="6"/>
      <c r="G29" s="6"/>
      <c r="H29" s="6">
        <f t="shared" ref="H29:J29" si="17">H23-H$26</f>
        <v>51811.4</v>
      </c>
      <c r="I29" s="6">
        <f t="shared" si="17"/>
        <v>45335.6</v>
      </c>
      <c r="J29" s="6">
        <f t="shared" si="17"/>
        <v>37125</v>
      </c>
    </row>
    <row r="30" customHeight="1" spans="2:10">
      <c r="B30" t="s">
        <v>33</v>
      </c>
      <c r="C30" s="6">
        <f t="shared" ref="C30:E30" si="18">C24-C$26</f>
        <v>58267.25</v>
      </c>
      <c r="D30" s="6">
        <f t="shared" si="18"/>
        <v>54010</v>
      </c>
      <c r="E30" s="6">
        <f t="shared" si="18"/>
        <v>50513.5</v>
      </c>
      <c r="F30" s="6"/>
      <c r="G30" s="6"/>
      <c r="H30" s="6">
        <f t="shared" ref="H30:J30" si="19">H24-H$26</f>
        <v>48399.65</v>
      </c>
      <c r="I30" s="6">
        <f t="shared" si="19"/>
        <v>46706.4</v>
      </c>
      <c r="J30" s="6">
        <f t="shared" si="19"/>
        <v>42719</v>
      </c>
    </row>
    <row r="31" customHeight="1" spans="3:10">
      <c r="C31" s="1"/>
      <c r="D31" s="1"/>
      <c r="E31" s="1"/>
      <c r="F31" s="1"/>
      <c r="G31" s="1"/>
      <c r="H31" s="6"/>
      <c r="I31" s="8"/>
      <c r="J31" s="8"/>
    </row>
    <row r="32" customHeight="1" spans="2:10">
      <c r="B32" t="s">
        <v>36</v>
      </c>
      <c r="C32" s="1"/>
      <c r="D32" s="1"/>
      <c r="E32" s="1"/>
      <c r="F32" s="1"/>
      <c r="G32" s="1"/>
      <c r="H32" s="6">
        <v>5360</v>
      </c>
      <c r="I32" s="6">
        <v>6310</v>
      </c>
      <c r="J32" s="6">
        <v>6730</v>
      </c>
    </row>
    <row r="33" customHeight="1" spans="3:8">
      <c r="C33" s="1"/>
      <c r="D33" s="1"/>
      <c r="E33" s="1"/>
      <c r="F33" s="1"/>
      <c r="G33" s="1"/>
      <c r="H33" s="1"/>
    </row>
    <row r="34" spans="2:10">
      <c r="B34" t="s">
        <v>37</v>
      </c>
      <c r="H34" s="12">
        <f t="shared" ref="H34:J35" si="20">R9</f>
        <v>0.107</v>
      </c>
      <c r="I34" s="12">
        <f t="shared" si="20"/>
        <v>0.1</v>
      </c>
      <c r="J34" s="12">
        <f t="shared" si="20"/>
        <v>0.103</v>
      </c>
    </row>
    <row r="35" spans="2:10">
      <c r="B35" t="s">
        <v>38</v>
      </c>
      <c r="H35" s="12">
        <f t="shared" si="20"/>
        <v>0.071</v>
      </c>
      <c r="I35" s="12">
        <f t="shared" si="20"/>
        <v>0.073</v>
      </c>
      <c r="J35" s="12">
        <f t="shared" si="20"/>
        <v>0.088</v>
      </c>
    </row>
    <row r="36" customHeight="1" spans="2:10">
      <c r="B36" t="s">
        <v>39</v>
      </c>
      <c r="H36" s="13">
        <f>AVERAGE(H34:H35)</f>
        <v>0.089</v>
      </c>
      <c r="I36" s="13">
        <f t="shared" ref="I36" si="21">AVERAGE(I34:I35)</f>
        <v>0.0865</v>
      </c>
      <c r="J36" s="13">
        <f t="shared" ref="J36" si="22">AVERAGE(J34:J35)</f>
        <v>0.0955</v>
      </c>
    </row>
    <row r="38" spans="2:10">
      <c r="B38" t="s">
        <v>31</v>
      </c>
      <c r="H38" s="8">
        <f>H$32/H34</f>
        <v>50093.4579439252</v>
      </c>
      <c r="I38" s="8">
        <f t="shared" ref="I38:J38" si="23">I$32/I34</f>
        <v>63100</v>
      </c>
      <c r="J38" s="8">
        <f t="shared" si="23"/>
        <v>65339.8058252427</v>
      </c>
    </row>
    <row r="39" spans="2:10">
      <c r="B39" t="s">
        <v>32</v>
      </c>
      <c r="H39" s="8">
        <f t="shared" ref="H39:J39" si="24">H$32/H35</f>
        <v>75492.9577464789</v>
      </c>
      <c r="I39" s="8">
        <f t="shared" si="24"/>
        <v>86438.3561643836</v>
      </c>
      <c r="J39" s="8">
        <f t="shared" si="24"/>
        <v>76477.2727272727</v>
      </c>
    </row>
    <row r="40" spans="2:10">
      <c r="B40" t="s">
        <v>33</v>
      </c>
      <c r="H40" s="8">
        <f t="shared" ref="H40:J40" si="25">H$32/H36</f>
        <v>60224.7191011236</v>
      </c>
      <c r="I40" s="8">
        <f t="shared" si="25"/>
        <v>72947.9768786127</v>
      </c>
      <c r="J40" s="8">
        <f t="shared" si="25"/>
        <v>70471.2041884817</v>
      </c>
    </row>
    <row r="43" customHeight="1" spans="2:8">
      <c r="B43" s="3" t="s">
        <v>41</v>
      </c>
      <c r="C43" s="5" t="s">
        <v>2</v>
      </c>
      <c r="D43" s="5" t="s">
        <v>3</v>
      </c>
      <c r="E43" s="5" t="s">
        <v>4</v>
      </c>
      <c r="G43" s="14"/>
      <c r="H43" s="14"/>
    </row>
    <row r="44" spans="2:2">
      <c r="B44" s="15" t="s">
        <v>5</v>
      </c>
    </row>
    <row r="45" customHeight="1" spans="2:5">
      <c r="B45" t="s">
        <v>42</v>
      </c>
      <c r="C45" s="13">
        <f t="shared" ref="C45:C47" si="26">XIRR(C56:H56,$C$55:$H$55)</f>
        <v>0.288163083791733</v>
      </c>
      <c r="D45" s="13">
        <f t="shared" ref="D45:D47" si="27">XIRR(C60:H60,$C$55:$H$55)</f>
        <v>0.302470284700394</v>
      </c>
      <c r="E45" s="13">
        <f t="shared" ref="E45:E47" si="28">XIRR(C64:H64,$C$55:$H$55)</f>
        <v>0.303535562753677</v>
      </c>
    </row>
    <row r="46" customHeight="1" spans="2:5">
      <c r="B46" t="s">
        <v>43</v>
      </c>
      <c r="C46" s="13">
        <f t="shared" si="26"/>
        <v>0.318927139043808</v>
      </c>
      <c r="D46" s="13">
        <f t="shared" si="27"/>
        <v>0.289807003736496</v>
      </c>
      <c r="E46" s="13">
        <f t="shared" si="28"/>
        <v>0.248381000757217</v>
      </c>
    </row>
    <row r="47" customHeight="1" spans="2:5">
      <c r="B47" t="s">
        <v>44</v>
      </c>
      <c r="C47" s="13">
        <f t="shared" si="26"/>
        <v>0.303926116228104</v>
      </c>
      <c r="D47" s="13">
        <f t="shared" si="27"/>
        <v>0.296203655004501</v>
      </c>
      <c r="E47" s="13">
        <f t="shared" si="28"/>
        <v>0.277212685346603</v>
      </c>
    </row>
    <row r="48" customHeight="1" spans="3:5">
      <c r="C48" s="13"/>
      <c r="D48" s="13"/>
      <c r="E48" s="13"/>
    </row>
    <row r="49" customHeight="1" spans="2:5">
      <c r="B49" s="15" t="s">
        <v>15</v>
      </c>
      <c r="C49" s="13"/>
      <c r="D49" s="13"/>
      <c r="E49" s="13"/>
    </row>
    <row r="50" customHeight="1" spans="2:5">
      <c r="B50" t="s">
        <v>42</v>
      </c>
      <c r="C50" s="13">
        <f t="shared" ref="C50:C52" si="29">XIRR(C68:H68,$C$55:$H$55)</f>
        <v>0.311463564634323</v>
      </c>
      <c r="D50" s="13">
        <f t="shared" ref="D50:D52" si="30">XIRR(C72:H72,$C$55:$H$55)</f>
        <v>0.364043802022934</v>
      </c>
      <c r="E50" s="13">
        <f t="shared" ref="E50:E52" si="31">XIRR(C76:H76,$C$55:$H$55)</f>
        <v>0.372293800115585</v>
      </c>
    </row>
    <row r="51" customHeight="1" spans="2:5">
      <c r="B51" t="s">
        <v>43</v>
      </c>
      <c r="C51" s="13">
        <f t="shared" si="29"/>
        <v>0.407315760850906</v>
      </c>
      <c r="D51" s="13">
        <f t="shared" si="30"/>
        <v>0.441411370038986</v>
      </c>
      <c r="E51" s="13">
        <f t="shared" si="31"/>
        <v>0.410524755716324</v>
      </c>
    </row>
    <row r="52" customHeight="1" spans="2:5">
      <c r="B52" t="s">
        <v>44</v>
      </c>
      <c r="C52" s="13">
        <f t="shared" si="29"/>
        <v>0.353138440847397</v>
      </c>
      <c r="D52" s="13">
        <f t="shared" si="30"/>
        <v>0.398874992132187</v>
      </c>
      <c r="E52" s="13">
        <f t="shared" si="31"/>
        <v>0.390452116727829</v>
      </c>
    </row>
    <row r="55" ht="12" spans="2:8">
      <c r="B55" s="3"/>
      <c r="C55" s="4">
        <v>38717</v>
      </c>
      <c r="D55" s="4">
        <v>39082</v>
      </c>
      <c r="E55" s="4">
        <v>39447</v>
      </c>
      <c r="F55" s="4">
        <v>39813</v>
      </c>
      <c r="G55" s="4">
        <v>40178</v>
      </c>
      <c r="H55" s="4">
        <v>40543</v>
      </c>
    </row>
    <row r="56" spans="2:8">
      <c r="B56" t="s">
        <v>42</v>
      </c>
      <c r="C56" s="8">
        <f>-$C$8</f>
        <v>-16251.5</v>
      </c>
      <c r="D56" s="8">
        <f t="shared" ref="D56:D58" si="32">D$13</f>
        <v>0</v>
      </c>
      <c r="E56" s="8">
        <f t="shared" ref="E56:G72" si="33">E$13</f>
        <v>693.35</v>
      </c>
      <c r="F56" s="8">
        <f t="shared" si="33"/>
        <v>713.16</v>
      </c>
      <c r="G56" s="8">
        <f t="shared" si="33"/>
        <v>7785.33</v>
      </c>
      <c r="H56" s="8">
        <f>H28</f>
        <v>44987.9</v>
      </c>
    </row>
    <row r="57" spans="2:8">
      <c r="B57" t="s">
        <v>43</v>
      </c>
      <c r="C57" s="8">
        <f t="shared" ref="C57:C58" si="34">-$C$8</f>
        <v>-16251.5</v>
      </c>
      <c r="D57" s="8">
        <f t="shared" si="32"/>
        <v>0</v>
      </c>
      <c r="E57" s="8">
        <f t="shared" si="33"/>
        <v>693.35</v>
      </c>
      <c r="F57" s="8">
        <f t="shared" si="33"/>
        <v>713.16</v>
      </c>
      <c r="G57" s="8">
        <f t="shared" si="33"/>
        <v>7785.33</v>
      </c>
      <c r="H57" s="8">
        <f t="shared" ref="H57:H58" si="35">H29</f>
        <v>51811.4</v>
      </c>
    </row>
    <row r="58" spans="2:8">
      <c r="B58" t="s">
        <v>44</v>
      </c>
      <c r="C58" s="8">
        <f t="shared" si="34"/>
        <v>-16251.5</v>
      </c>
      <c r="D58" s="8">
        <f t="shared" si="32"/>
        <v>0</v>
      </c>
      <c r="E58" s="8">
        <f t="shared" si="33"/>
        <v>693.35</v>
      </c>
      <c r="F58" s="8">
        <f t="shared" si="33"/>
        <v>713.16</v>
      </c>
      <c r="G58" s="8">
        <f t="shared" si="33"/>
        <v>7785.33</v>
      </c>
      <c r="H58" s="8">
        <f t="shared" si="35"/>
        <v>48399.65</v>
      </c>
    </row>
    <row r="59" spans="3:8">
      <c r="C59" s="8"/>
      <c r="D59" s="8"/>
      <c r="E59" s="8"/>
      <c r="F59" s="8"/>
      <c r="G59" s="8"/>
      <c r="H59" s="8"/>
    </row>
    <row r="60" spans="2:8">
      <c r="B60" t="s">
        <v>42</v>
      </c>
      <c r="C60" s="8">
        <f t="shared" ref="C60:C62" si="36">-$C$8</f>
        <v>-16251.5</v>
      </c>
      <c r="D60" s="8">
        <f t="shared" ref="D60:D62" si="37">D$13</f>
        <v>0</v>
      </c>
      <c r="E60" s="8">
        <f t="shared" si="33"/>
        <v>693.35</v>
      </c>
      <c r="F60" s="8">
        <f t="shared" si="33"/>
        <v>713.16</v>
      </c>
      <c r="G60" s="8">
        <f t="shared" si="33"/>
        <v>7785.33</v>
      </c>
      <c r="H60" s="8">
        <f>I28</f>
        <v>48077.2</v>
      </c>
    </row>
    <row r="61" spans="2:8">
      <c r="B61" t="s">
        <v>43</v>
      </c>
      <c r="C61" s="8">
        <f t="shared" si="36"/>
        <v>-16251.5</v>
      </c>
      <c r="D61" s="8">
        <f t="shared" si="37"/>
        <v>0</v>
      </c>
      <c r="E61" s="8">
        <f t="shared" si="33"/>
        <v>693.35</v>
      </c>
      <c r="F61" s="8">
        <f t="shared" si="33"/>
        <v>713.16</v>
      </c>
      <c r="G61" s="8">
        <f t="shared" si="33"/>
        <v>7785.33</v>
      </c>
      <c r="H61" s="8">
        <f t="shared" ref="H61:H62" si="38">I29</f>
        <v>45335.6</v>
      </c>
    </row>
    <row r="62" spans="2:8">
      <c r="B62" t="s">
        <v>44</v>
      </c>
      <c r="C62" s="8">
        <f t="shared" si="36"/>
        <v>-16251.5</v>
      </c>
      <c r="D62" s="8">
        <f t="shared" si="37"/>
        <v>0</v>
      </c>
      <c r="E62" s="8">
        <f t="shared" si="33"/>
        <v>693.35</v>
      </c>
      <c r="F62" s="8">
        <f t="shared" si="33"/>
        <v>713.16</v>
      </c>
      <c r="G62" s="8">
        <f t="shared" si="33"/>
        <v>7785.33</v>
      </c>
      <c r="H62" s="8">
        <f t="shared" si="38"/>
        <v>46706.4</v>
      </c>
    </row>
    <row r="63" spans="3:8">
      <c r="C63" s="8"/>
      <c r="D63" s="8"/>
      <c r="E63" s="8"/>
      <c r="F63" s="8"/>
      <c r="G63" s="8"/>
      <c r="H63" s="8"/>
    </row>
    <row r="64" spans="2:8">
      <c r="B64" t="s">
        <v>42</v>
      </c>
      <c r="C64" s="8">
        <f t="shared" ref="C64:C66" si="39">-$C$8</f>
        <v>-16251.5</v>
      </c>
      <c r="D64" s="8">
        <f t="shared" ref="D64:D66" si="40">D$13</f>
        <v>0</v>
      </c>
      <c r="E64" s="8">
        <f t="shared" si="33"/>
        <v>693.35</v>
      </c>
      <c r="F64" s="8">
        <f t="shared" si="33"/>
        <v>713.16</v>
      </c>
      <c r="G64" s="8">
        <f t="shared" si="33"/>
        <v>7785.33</v>
      </c>
      <c r="H64" s="8">
        <f>J28</f>
        <v>48313</v>
      </c>
    </row>
    <row r="65" spans="2:8">
      <c r="B65" t="s">
        <v>43</v>
      </c>
      <c r="C65" s="8">
        <f t="shared" si="39"/>
        <v>-16251.5</v>
      </c>
      <c r="D65" s="8">
        <f t="shared" si="40"/>
        <v>0</v>
      </c>
      <c r="E65" s="8">
        <f t="shared" si="33"/>
        <v>693.35</v>
      </c>
      <c r="F65" s="8">
        <f t="shared" si="33"/>
        <v>713.16</v>
      </c>
      <c r="G65" s="8">
        <f t="shared" si="33"/>
        <v>7785.33</v>
      </c>
      <c r="H65" s="8">
        <f t="shared" ref="H65:H66" si="41">J29</f>
        <v>37125</v>
      </c>
    </row>
    <row r="66" spans="2:8">
      <c r="B66" t="s">
        <v>44</v>
      </c>
      <c r="C66" s="8">
        <f t="shared" si="39"/>
        <v>-16251.5</v>
      </c>
      <c r="D66" s="8">
        <f t="shared" si="40"/>
        <v>0</v>
      </c>
      <c r="E66" s="8">
        <f t="shared" si="33"/>
        <v>693.35</v>
      </c>
      <c r="F66" s="8">
        <f t="shared" si="33"/>
        <v>713.16</v>
      </c>
      <c r="G66" s="8">
        <f t="shared" si="33"/>
        <v>7785.33</v>
      </c>
      <c r="H66" s="8">
        <f t="shared" si="41"/>
        <v>42719</v>
      </c>
    </row>
    <row r="67" spans="3:8">
      <c r="C67" s="8"/>
      <c r="D67" s="8"/>
      <c r="E67" s="8"/>
      <c r="F67" s="8"/>
      <c r="G67" s="8"/>
      <c r="H67" s="8"/>
    </row>
    <row r="68" spans="2:8">
      <c r="B68" t="s">
        <v>42</v>
      </c>
      <c r="C68" s="8">
        <f t="shared" ref="C68:C70" si="42">-$C$8</f>
        <v>-16251.5</v>
      </c>
      <c r="D68" s="8">
        <f t="shared" ref="D68:D70" si="43">D$13</f>
        <v>0</v>
      </c>
      <c r="E68" s="8">
        <f t="shared" si="33"/>
        <v>693.35</v>
      </c>
      <c r="F68" s="8">
        <f t="shared" si="33"/>
        <v>713.16</v>
      </c>
      <c r="G68" s="8">
        <f t="shared" si="33"/>
        <v>7785.33</v>
      </c>
      <c r="H68" s="8">
        <f>H38</f>
        <v>50093.4579439252</v>
      </c>
    </row>
    <row r="69" spans="2:8">
      <c r="B69" t="s">
        <v>43</v>
      </c>
      <c r="C69" s="8">
        <f t="shared" si="42"/>
        <v>-16251.5</v>
      </c>
      <c r="D69" s="8">
        <f t="shared" si="43"/>
        <v>0</v>
      </c>
      <c r="E69" s="8">
        <f t="shared" si="33"/>
        <v>693.35</v>
      </c>
      <c r="F69" s="8">
        <f t="shared" si="33"/>
        <v>713.16</v>
      </c>
      <c r="G69" s="8">
        <f t="shared" si="33"/>
        <v>7785.33</v>
      </c>
      <c r="H69" s="8">
        <f t="shared" ref="H69:H70" si="44">H39</f>
        <v>75492.9577464789</v>
      </c>
    </row>
    <row r="70" spans="2:8">
      <c r="B70" t="s">
        <v>44</v>
      </c>
      <c r="C70" s="8">
        <f t="shared" si="42"/>
        <v>-16251.5</v>
      </c>
      <c r="D70" s="8">
        <f t="shared" si="43"/>
        <v>0</v>
      </c>
      <c r="E70" s="8">
        <f t="shared" si="33"/>
        <v>693.35</v>
      </c>
      <c r="F70" s="8">
        <f t="shared" si="33"/>
        <v>713.16</v>
      </c>
      <c r="G70" s="8">
        <f t="shared" si="33"/>
        <v>7785.33</v>
      </c>
      <c r="H70" s="8">
        <f t="shared" si="44"/>
        <v>60224.7191011236</v>
      </c>
    </row>
    <row r="71" spans="3:8">
      <c r="C71" s="8"/>
      <c r="D71" s="8"/>
      <c r="E71" s="8"/>
      <c r="F71" s="8"/>
      <c r="G71" s="8"/>
      <c r="H71" s="8"/>
    </row>
    <row r="72" spans="2:8">
      <c r="B72" t="s">
        <v>42</v>
      </c>
      <c r="C72" s="8">
        <f t="shared" ref="C72:C74" si="45">-$C$8</f>
        <v>-16251.5</v>
      </c>
      <c r="D72" s="8">
        <f t="shared" ref="D72:G74" si="46">D$13</f>
        <v>0</v>
      </c>
      <c r="E72" s="8">
        <f t="shared" si="33"/>
        <v>693.35</v>
      </c>
      <c r="F72" s="8">
        <f t="shared" si="33"/>
        <v>713.16</v>
      </c>
      <c r="G72" s="8">
        <f t="shared" si="33"/>
        <v>7785.33</v>
      </c>
      <c r="H72" s="8">
        <f>I38</f>
        <v>63100</v>
      </c>
    </row>
    <row r="73" spans="2:8">
      <c r="B73" t="s">
        <v>43</v>
      </c>
      <c r="C73" s="8">
        <f t="shared" si="45"/>
        <v>-16251.5</v>
      </c>
      <c r="D73" s="8">
        <f t="shared" si="46"/>
        <v>0</v>
      </c>
      <c r="E73" s="8">
        <f t="shared" si="46"/>
        <v>693.35</v>
      </c>
      <c r="F73" s="8">
        <f t="shared" si="46"/>
        <v>713.16</v>
      </c>
      <c r="G73" s="8">
        <f t="shared" si="46"/>
        <v>7785.33</v>
      </c>
      <c r="H73" s="8">
        <f t="shared" ref="H73:H74" si="47">I39</f>
        <v>86438.3561643836</v>
      </c>
    </row>
    <row r="74" spans="2:8">
      <c r="B74" t="s">
        <v>44</v>
      </c>
      <c r="C74" s="8">
        <f t="shared" si="45"/>
        <v>-16251.5</v>
      </c>
      <c r="D74" s="8">
        <f t="shared" si="46"/>
        <v>0</v>
      </c>
      <c r="E74" s="8">
        <f t="shared" si="46"/>
        <v>693.35</v>
      </c>
      <c r="F74" s="8">
        <f t="shared" si="46"/>
        <v>713.16</v>
      </c>
      <c r="G74" s="8">
        <f t="shared" si="46"/>
        <v>7785.33</v>
      </c>
      <c r="H74" s="8">
        <f t="shared" si="47"/>
        <v>72947.9768786127</v>
      </c>
    </row>
    <row r="75" spans="3:8">
      <c r="C75" s="8"/>
      <c r="D75" s="8"/>
      <c r="E75" s="8"/>
      <c r="F75" s="8"/>
      <c r="G75" s="8"/>
      <c r="H75" s="8"/>
    </row>
    <row r="76" spans="2:8">
      <c r="B76" t="s">
        <v>42</v>
      </c>
      <c r="C76" s="8">
        <f t="shared" ref="C76:C78" si="48">-$C$8</f>
        <v>-16251.5</v>
      </c>
      <c r="D76" s="8">
        <f t="shared" ref="D76:G78" si="49">D$13</f>
        <v>0</v>
      </c>
      <c r="E76" s="8">
        <f t="shared" si="49"/>
        <v>693.35</v>
      </c>
      <c r="F76" s="8">
        <f t="shared" si="49"/>
        <v>713.16</v>
      </c>
      <c r="G76" s="8">
        <f t="shared" si="49"/>
        <v>7785.33</v>
      </c>
      <c r="H76" s="8">
        <f>J38</f>
        <v>65339.8058252427</v>
      </c>
    </row>
    <row r="77" spans="2:8">
      <c r="B77" t="s">
        <v>43</v>
      </c>
      <c r="C77" s="8">
        <f t="shared" si="48"/>
        <v>-16251.5</v>
      </c>
      <c r="D77" s="8">
        <f t="shared" si="49"/>
        <v>0</v>
      </c>
      <c r="E77" s="8">
        <f t="shared" si="49"/>
        <v>693.35</v>
      </c>
      <c r="F77" s="8">
        <f t="shared" si="49"/>
        <v>713.16</v>
      </c>
      <c r="G77" s="8">
        <f t="shared" si="49"/>
        <v>7785.33</v>
      </c>
      <c r="H77" s="8">
        <f t="shared" ref="H77:H78" si="50">J39</f>
        <v>76477.2727272727</v>
      </c>
    </row>
    <row r="78" spans="2:8">
      <c r="B78" t="s">
        <v>44</v>
      </c>
      <c r="C78" s="8">
        <f t="shared" si="48"/>
        <v>-16251.5</v>
      </c>
      <c r="D78" s="8">
        <f t="shared" si="49"/>
        <v>0</v>
      </c>
      <c r="E78" s="8">
        <f t="shared" si="49"/>
        <v>693.35</v>
      </c>
      <c r="F78" s="8">
        <f t="shared" si="49"/>
        <v>713.16</v>
      </c>
      <c r="G78" s="8">
        <f t="shared" si="49"/>
        <v>7785.33</v>
      </c>
      <c r="H78" s="8">
        <f t="shared" si="50"/>
        <v>70471.2041884817</v>
      </c>
    </row>
    <row r="79" spans="3:8">
      <c r="C79" s="8"/>
      <c r="D79" s="8"/>
      <c r="E79" s="8"/>
      <c r="F79" s="8"/>
      <c r="G79" s="8"/>
      <c r="H79" s="8"/>
    </row>
    <row r="80" spans="3:8">
      <c r="C80" s="8"/>
      <c r="D80" s="8"/>
      <c r="E80" s="8"/>
      <c r="F80" s="8"/>
      <c r="G80" s="8"/>
      <c r="H80" s="8"/>
    </row>
    <row r="81" spans="3:8">
      <c r="C81" s="8"/>
      <c r="D81" s="8"/>
      <c r="E81" s="8"/>
      <c r="F81" s="8"/>
      <c r="G81" s="8"/>
      <c r="H81" s="8"/>
    </row>
    <row r="82" spans="3:8">
      <c r="C82" s="8"/>
      <c r="D82" s="8"/>
      <c r="E82" s="8"/>
      <c r="F82" s="8"/>
      <c r="G82" s="8"/>
      <c r="H82" s="8"/>
    </row>
    <row r="83" spans="3:8">
      <c r="C83" s="8"/>
      <c r="D83" s="8"/>
      <c r="E83" s="8"/>
      <c r="F83" s="8"/>
      <c r="G83" s="8"/>
      <c r="H83" s="8"/>
    </row>
    <row r="84" spans="3:8">
      <c r="C84" s="8"/>
      <c r="D84" s="8"/>
      <c r="E84" s="8"/>
      <c r="F84" s="8"/>
      <c r="G84" s="8"/>
      <c r="H84" s="8"/>
    </row>
    <row r="85" spans="3:8">
      <c r="C85" s="8"/>
      <c r="D85" s="8"/>
      <c r="E85" s="8"/>
      <c r="F85" s="8"/>
      <c r="G85" s="8"/>
      <c r="H85" s="8"/>
    </row>
    <row r="86" spans="3:8">
      <c r="C86" s="8"/>
      <c r="D86" s="8"/>
      <c r="E86" s="8"/>
      <c r="F86" s="8"/>
      <c r="G86" s="8"/>
      <c r="H86" s="8"/>
    </row>
    <row r="87" spans="3:8">
      <c r="C87" s="8"/>
      <c r="D87" s="8"/>
      <c r="E87" s="8"/>
      <c r="F87" s="8"/>
      <c r="G87" s="8"/>
      <c r="H87" s="8"/>
    </row>
    <row r="88" spans="3:8">
      <c r="C88" s="8"/>
      <c r="D88" s="8"/>
      <c r="E88" s="8"/>
      <c r="F88" s="8"/>
      <c r="G88" s="8"/>
      <c r="H88" s="8"/>
    </row>
    <row r="89" spans="3:8">
      <c r="C89" s="8"/>
      <c r="D89" s="8"/>
      <c r="E89" s="8"/>
      <c r="F89" s="8"/>
      <c r="G89" s="8"/>
      <c r="H89" s="8"/>
    </row>
    <row r="90" spans="3:8">
      <c r="C90" s="8"/>
      <c r="D90" s="8"/>
      <c r="E90" s="8"/>
      <c r="F90" s="8"/>
      <c r="G90" s="8"/>
      <c r="H90" s="8"/>
    </row>
    <row r="91" spans="3:8">
      <c r="C91" s="8"/>
      <c r="D91" s="8"/>
      <c r="E91" s="8"/>
      <c r="F91" s="8"/>
      <c r="G91" s="8"/>
      <c r="H91" s="8"/>
    </row>
    <row r="92" spans="3:8">
      <c r="C92" s="8"/>
      <c r="D92" s="8"/>
      <c r="E92" s="8"/>
      <c r="F92" s="8"/>
      <c r="G92" s="8"/>
      <c r="H92" s="8"/>
    </row>
    <row r="93" spans="3:8">
      <c r="C93" s="8"/>
      <c r="D93" s="8"/>
      <c r="E93" s="8"/>
      <c r="F93" s="8"/>
      <c r="G93" s="8"/>
      <c r="H93" s="8"/>
    </row>
    <row r="94" spans="3:8">
      <c r="C94" s="8"/>
      <c r="D94" s="8"/>
      <c r="E94" s="8"/>
      <c r="F94" s="8"/>
      <c r="G94" s="8"/>
      <c r="H94" s="8"/>
    </row>
    <row r="95" spans="3:8">
      <c r="C95" s="8"/>
      <c r="D95" s="8"/>
      <c r="E95" s="8"/>
      <c r="F95" s="8"/>
      <c r="G95" s="8"/>
      <c r="H95" s="8"/>
    </row>
    <row r="96" spans="3:8">
      <c r="C96" s="8"/>
      <c r="D96" s="8"/>
      <c r="E96" s="8"/>
      <c r="F96" s="8"/>
      <c r="G96" s="8"/>
      <c r="H96" s="8"/>
    </row>
    <row r="97" spans="3:8">
      <c r="C97" s="8"/>
      <c r="D97" s="8"/>
      <c r="E97" s="8"/>
      <c r="F97" s="8"/>
      <c r="G97" s="8"/>
      <c r="H97" s="8"/>
    </row>
  </sheetData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TDC standalone + bids</vt:lpstr>
      <vt:lpstr>TDC+Sunrise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2016-11-27T11:21:00Z</dcterms:created>
  <dcterms:modified xsi:type="dcterms:W3CDTF">2017-03-12T05:09:40Z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