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7\Desktop\"/>
    </mc:Choice>
  </mc:AlternateContent>
  <bookViews>
    <workbookView xWindow="0" yWindow="0" windowWidth="29010" windowHeight="12510" tabRatio="500"/>
  </bookViews>
  <sheets>
    <sheet name="Statements" sheetId="4" r:id="rId1"/>
    <sheet name="Year 1" sheetId="2" r:id="rId2"/>
    <sheet name="Year 2" sheetId="3" r:id="rId3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7" i="2" l="1"/>
  <c r="D47" i="2"/>
  <c r="G36" i="4"/>
  <c r="H35" i="4"/>
  <c r="B33" i="4"/>
  <c r="G34" i="4"/>
  <c r="G32" i="4"/>
  <c r="G31" i="4"/>
  <c r="B23" i="4"/>
  <c r="B31" i="4"/>
  <c r="H3" i="3"/>
  <c r="I3" i="3"/>
  <c r="C49" i="3"/>
  <c r="D49" i="3"/>
  <c r="I4" i="3"/>
  <c r="I5" i="3"/>
  <c r="I6" i="3"/>
  <c r="I7" i="3"/>
  <c r="I8" i="3"/>
  <c r="I9" i="3"/>
  <c r="I10" i="3"/>
  <c r="I11" i="3"/>
  <c r="I12" i="3"/>
  <c r="H4" i="3"/>
  <c r="H5" i="3"/>
  <c r="H6" i="3"/>
  <c r="H7" i="3"/>
  <c r="H8" i="3"/>
  <c r="H9" i="3"/>
  <c r="H10" i="3"/>
  <c r="H11" i="3"/>
  <c r="H12" i="3"/>
  <c r="H3" i="2"/>
  <c r="I3" i="2"/>
  <c r="J3" i="2"/>
  <c r="H4" i="2"/>
  <c r="I4" i="2"/>
  <c r="J4" i="2"/>
  <c r="H5" i="2"/>
  <c r="I5" i="2"/>
  <c r="J5" i="2"/>
  <c r="I6" i="2"/>
  <c r="H6" i="2"/>
  <c r="J6" i="2"/>
  <c r="I7" i="2"/>
  <c r="H7" i="2"/>
  <c r="J7" i="2"/>
  <c r="I8" i="2"/>
  <c r="H8" i="2"/>
  <c r="J8" i="2"/>
  <c r="H9" i="2"/>
  <c r="I9" i="2"/>
  <c r="J9" i="2"/>
  <c r="H10" i="2"/>
  <c r="I10" i="2"/>
  <c r="J10" i="2"/>
  <c r="H11" i="2"/>
  <c r="I11" i="2"/>
  <c r="J11" i="2"/>
  <c r="H12" i="2"/>
  <c r="I12" i="2"/>
  <c r="J12" i="2"/>
  <c r="J13" i="2"/>
  <c r="C8" i="4"/>
  <c r="H3" i="4"/>
  <c r="C9" i="4"/>
  <c r="H4" i="4"/>
  <c r="H5" i="4"/>
  <c r="C10" i="4"/>
  <c r="H6" i="4"/>
  <c r="H7" i="4"/>
  <c r="C11" i="4"/>
  <c r="H8" i="4"/>
  <c r="H9" i="4"/>
  <c r="H10" i="4"/>
  <c r="H22" i="4"/>
  <c r="H23" i="4"/>
  <c r="C4" i="4"/>
  <c r="C24" i="4"/>
  <c r="H24" i="4"/>
  <c r="C6" i="4"/>
  <c r="C30" i="4"/>
  <c r="H25" i="4"/>
  <c r="H26" i="4"/>
  <c r="C5" i="4"/>
  <c r="C25" i="4"/>
  <c r="H28" i="4"/>
  <c r="H29" i="4"/>
  <c r="C7" i="4"/>
  <c r="C31" i="4"/>
  <c r="H31" i="4"/>
  <c r="H32" i="4"/>
  <c r="H34" i="4"/>
  <c r="H36" i="4"/>
  <c r="I35" i="4"/>
  <c r="J8" i="3"/>
  <c r="D8" i="4"/>
  <c r="I3" i="4"/>
  <c r="J9" i="3"/>
  <c r="D9" i="4"/>
  <c r="I4" i="4"/>
  <c r="I5" i="4"/>
  <c r="J10" i="3"/>
  <c r="D10" i="4"/>
  <c r="I6" i="4"/>
  <c r="I7" i="4"/>
  <c r="J11" i="3"/>
  <c r="D11" i="4"/>
  <c r="I8" i="4"/>
  <c r="I9" i="4"/>
  <c r="I10" i="4"/>
  <c r="I22" i="4"/>
  <c r="I23" i="4"/>
  <c r="J4" i="3"/>
  <c r="D4" i="4"/>
  <c r="D24" i="4"/>
  <c r="I24" i="4"/>
  <c r="J6" i="3"/>
  <c r="D6" i="4"/>
  <c r="D30" i="4"/>
  <c r="I25" i="4"/>
  <c r="I26" i="4"/>
  <c r="J5" i="3"/>
  <c r="D5" i="4"/>
  <c r="D25" i="4"/>
  <c r="I28" i="4"/>
  <c r="I29" i="4"/>
  <c r="J7" i="3"/>
  <c r="D7" i="4"/>
  <c r="D31" i="4"/>
  <c r="I31" i="4"/>
  <c r="I32" i="4"/>
  <c r="I34" i="4"/>
  <c r="I36" i="4"/>
  <c r="C3" i="4"/>
  <c r="C23" i="4"/>
  <c r="J3" i="3"/>
  <c r="D3" i="4"/>
  <c r="D23" i="4"/>
  <c r="C12" i="4"/>
  <c r="C26" i="4"/>
  <c r="J12" i="3"/>
  <c r="D12" i="4"/>
  <c r="D26" i="4"/>
  <c r="D27" i="4"/>
  <c r="C32" i="4"/>
  <c r="D32" i="4"/>
  <c r="D33" i="4"/>
  <c r="I13" i="3"/>
  <c r="H13" i="3"/>
  <c r="J13" i="3"/>
  <c r="C33" i="4"/>
  <c r="C27" i="4"/>
  <c r="H13" i="2"/>
  <c r="I13" i="2"/>
</calcChain>
</file>

<file path=xl/sharedStrings.xml><?xml version="1.0" encoding="utf-8"?>
<sst xmlns="http://schemas.openxmlformats.org/spreadsheetml/2006/main" count="245" uniqueCount="81">
  <si>
    <t>Debited Account</t>
  </si>
  <si>
    <t>Credited Account</t>
  </si>
  <si>
    <t>Account</t>
  </si>
  <si>
    <t>Total Debits</t>
  </si>
  <si>
    <t>Total Credits</t>
  </si>
  <si>
    <t>Balance Sheet</t>
  </si>
  <si>
    <t>Year 0</t>
  </si>
  <si>
    <t>Year 1</t>
  </si>
  <si>
    <t>Year 2</t>
  </si>
  <si>
    <t>Income Statement</t>
  </si>
  <si>
    <t>Cash Flow Statement</t>
  </si>
  <si>
    <t>Debit</t>
  </si>
  <si>
    <t>Credit</t>
  </si>
  <si>
    <t>Change from Previous Year</t>
  </si>
  <si>
    <t>Yearly Ledger Changes</t>
  </si>
  <si>
    <t>Usual Balance</t>
  </si>
  <si>
    <t>Cash</t>
  </si>
  <si>
    <t>Inventory</t>
  </si>
  <si>
    <t>PP&amp;E</t>
  </si>
  <si>
    <t>Accounts Payable</t>
  </si>
  <si>
    <t>Paid-in Capital</t>
  </si>
  <si>
    <t>Revenue</t>
  </si>
  <si>
    <t>COGS</t>
  </si>
  <si>
    <t>Operating Expenses</t>
  </si>
  <si>
    <t>Depreciation Expense</t>
  </si>
  <si>
    <t>Accumulated Depreciation</t>
  </si>
  <si>
    <t>Assets</t>
  </si>
  <si>
    <t>Total Assets</t>
  </si>
  <si>
    <t>Liabilities and Equity</t>
  </si>
  <si>
    <t>Paid-In Capital</t>
  </si>
  <si>
    <t>Retained Earnings</t>
  </si>
  <si>
    <t>Total Liabilities and Equity</t>
  </si>
  <si>
    <t>Gross Profit</t>
  </si>
  <si>
    <t>EBITDA</t>
  </si>
  <si>
    <t>EBIT</t>
  </si>
  <si>
    <t>Net Income</t>
  </si>
  <si>
    <t>Depreciation</t>
  </si>
  <si>
    <t>Change in Inventory</t>
  </si>
  <si>
    <t>Change in Accounts Payable</t>
  </si>
  <si>
    <t>Total Operating Cash Flow</t>
  </si>
  <si>
    <t>Total Investing Cash Flows</t>
  </si>
  <si>
    <t>Purchase of PP&amp;E</t>
  </si>
  <si>
    <t>Increase in Paid-In Capital</t>
  </si>
  <si>
    <t>Total Financing Cash Flows</t>
  </si>
  <si>
    <t>Total Cash Flows</t>
  </si>
  <si>
    <t>Beginning Cash</t>
  </si>
  <si>
    <t>Ending Cash</t>
  </si>
  <si>
    <t>Journal Year 1</t>
  </si>
  <si>
    <t>Ledger Year 1</t>
  </si>
  <si>
    <t>Total Year 1</t>
  </si>
  <si>
    <t>Journal Year 2</t>
  </si>
  <si>
    <t>Ledger Year 2</t>
  </si>
  <si>
    <t>Total Year 2</t>
  </si>
  <si>
    <t>Year 1:</t>
  </si>
  <si>
    <t>1. Her investment: 250.000$</t>
  </si>
  <si>
    <t>2. Piercy investment: 500.000$</t>
  </si>
  <si>
    <t>3. Barrels sold (125 to Piercy): 937.500$</t>
  </si>
  <si>
    <t>4. Barrels sold (150): 1.500.000$</t>
  </si>
  <si>
    <t>5. Shipyard lease: 60.000$ / year</t>
  </si>
  <si>
    <t>6. SH equipment: 500.000$ (10 years depreciation)</t>
  </si>
  <si>
    <t>7. Creative agency: 50.000$</t>
  </si>
  <si>
    <t>8. Barrels produced (450): 2.875.000$‬ - 700.000$ = 2.175.000$</t>
  </si>
  <si>
    <t>9. Advertising and Promotion: 75.000$</t>
  </si>
  <si>
    <t>10. Office and Administrative: 15.000$</t>
  </si>
  <si>
    <t>11. Salaries and Wages: 50.000$</t>
  </si>
  <si>
    <t>12. Repairs and Maintenance: 75.000$</t>
  </si>
  <si>
    <t>13. Supplies: 25.000$</t>
  </si>
  <si>
    <t>14. Utilities: 40.000$</t>
  </si>
  <si>
    <t>15. Werehousing: 100.000$</t>
  </si>
  <si>
    <t>Year 2:</t>
  </si>
  <si>
    <t>1. Barrels sold (175 to Piercy): 1.312.500$</t>
  </si>
  <si>
    <t>2. Barels sold (100): 1.000.000$</t>
  </si>
  <si>
    <t>3. Barrels produced (150): 1.175.000‬$ + 700.000$ = 1.875.000$ (-212.500$)</t>
  </si>
  <si>
    <t>4. Shipyard lease: 60.000$ / year</t>
  </si>
  <si>
    <t>5. Advertising and Promotion: 75.000$</t>
  </si>
  <si>
    <t>6. Office and Administrative: 15.000$</t>
  </si>
  <si>
    <t>7. Salaries and Wages: 50.000$</t>
  </si>
  <si>
    <t>8. Repairs and Maintenance: 75.000$</t>
  </si>
  <si>
    <t>9. Supplies: 25.000$</t>
  </si>
  <si>
    <t>10. Utilities: 40.000$</t>
  </si>
  <si>
    <t>11. Werehousing: 100.000$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</si>
</sst>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A6700"/>
        <bgColor indexed="64"/>
      </patternFill>
    </fill>
    <fill>
      <patternFill patternType="solid">
        <fgColor rgb="FF9B2934"/>
        <bgColor indexed="64"/>
      </patternFill>
    </fill>
    <fill>
      <patternFill patternType="solid">
        <fgColor rgb="FF154397"/>
        <bgColor indexed="64"/>
      </patternFill>
    </fill>
    <fill>
      <patternFill patternType="solid">
        <fgColor rgb="FF513286"/>
        <bgColor indexed="64"/>
      </patternFill>
    </fill>
    <fill>
      <patternFill patternType="solid">
        <fgColor rgb="FF036E6F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Fill="1"/>
    <xf numFmtId="164" fontId="0" fillId="0" borderId="0" xfId="1" applyNumberFormat="1" applyFont="1"/>
    <xf numFmtId="164" fontId="0" fillId="0" borderId="0" xfId="0" applyNumberFormat="1"/>
    <xf numFmtId="0" fontId="6" fillId="0" borderId="0" xfId="0" applyFont="1"/>
    <xf numFmtId="164" fontId="6" fillId="0" borderId="0" xfId="1" applyNumberFormat="1" applyFont="1"/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6">
    <cellStyle name="Comma" xfId="1" builtinId="3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</cellStyles>
  <dxfs count="52"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fill>
        <patternFill patternType="solid">
          <fgColor rgb="FFFFD546"/>
          <bgColor rgb="FFFFD546"/>
        </patternFill>
      </fill>
    </dxf>
    <dxf>
      <font>
        <b/>
        <color theme="0"/>
      </font>
      <fill>
        <patternFill patternType="solid">
          <fgColor rgb="FFFFC000"/>
          <bgColor rgb="FFFFC000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rgb="FFFFC000"/>
          <bgColor rgb="FFFFC000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rgb="FFFFEBA7"/>
          <bgColor rgb="FFFFEBA7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 patternType="solid">
          <fgColor rgb="FF61E0CE"/>
          <bgColor rgb="FF61E0CE"/>
        </patternFill>
      </fill>
    </dxf>
    <dxf>
      <font>
        <b/>
        <color theme="0"/>
      </font>
      <fill>
        <patternFill patternType="solid">
          <fgColor rgb="FF00D1B4"/>
          <bgColor rgb="FF00D1B4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rgb="FF00D1B4"/>
          <bgColor rgb="FF00D1B4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rgb="FFB3F1E7"/>
          <bgColor rgb="FFB3F1E7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 patternType="solid">
          <fgColor rgb="FFB98BF5"/>
          <bgColor rgb="FFB98BF5"/>
        </patternFill>
      </fill>
    </dxf>
    <dxf>
      <font>
        <b/>
        <color theme="0"/>
      </font>
      <fill>
        <patternFill patternType="solid">
          <fgColor rgb="FF9650F0"/>
          <bgColor rgb="FF9650F0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rgb="FF9650F0"/>
          <bgColor rgb="FF9650F0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rgb="FFDDC7FB"/>
          <bgColor rgb="FFDDC7FB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 patternType="solid">
          <fgColor rgb="FFFF8795"/>
          <bgColor rgb="FFFF8795"/>
        </patternFill>
      </fill>
    </dxf>
    <dxf>
      <font>
        <b/>
        <color theme="0"/>
      </font>
      <fill>
        <patternFill patternType="solid">
          <fgColor rgb="FFFF4A5F"/>
          <bgColor rgb="FFFF4A5F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rgb="FFFF4A5F"/>
          <bgColor rgb="FFFF4A5F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rgb="FFFFC4CC"/>
          <bgColor rgb="FFFFC4CC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 patternType="solid">
          <fgColor rgb="FF87A4FF"/>
          <bgColor rgb="FF87A4FF"/>
        </patternFill>
      </fill>
    </dxf>
    <dxf>
      <font>
        <b/>
        <color theme="0"/>
      </font>
      <fill>
        <patternFill patternType="solid">
          <fgColor rgb="FF4A76FF"/>
          <bgColor rgb="FF4A76FF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rgb="FF4A76FF"/>
          <bgColor rgb="FF4A76FF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rgb="FFC4D2FF"/>
          <bgColor rgb="FFC4D2FF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5" defaultTableStyle="TableStyleMedium9" defaultPivotStyle="PivotStyleMedium7">
    <tableStyle name="Smartly Blue" pivot="0" count="4">
      <tableStyleElement type="wholeTable" dxfId="51"/>
      <tableStyleElement type="headerRow" dxfId="50"/>
      <tableStyleElement type="totalRow" dxfId="49"/>
      <tableStyleElement type="firstRowStripe" dxfId="48"/>
    </tableStyle>
    <tableStyle name="Smartly Coral" pivot="0" count="4">
      <tableStyleElement type="wholeTable" dxfId="47"/>
      <tableStyleElement type="headerRow" dxfId="46"/>
      <tableStyleElement type="totalRow" dxfId="45"/>
      <tableStyleElement type="firstRowStripe" dxfId="44"/>
    </tableStyle>
    <tableStyle name="Smartly Purple" pivot="0" count="4">
      <tableStyleElement type="wholeTable" dxfId="43"/>
      <tableStyleElement type="headerRow" dxfId="42"/>
      <tableStyleElement type="totalRow" dxfId="41"/>
      <tableStyleElement type="firstRowStripe" dxfId="40"/>
    </tableStyle>
    <tableStyle name="Smartly Turquoise" pivot="0" count="4">
      <tableStyleElement type="wholeTable" dxfId="39"/>
      <tableStyleElement type="headerRow" dxfId="38"/>
      <tableStyleElement type="totalRow" dxfId="37"/>
      <tableStyleElement type="firstRowStripe" dxfId="36"/>
    </tableStyle>
    <tableStyle name="Smartly Yellow" pivot="0" count="4">
      <tableStyleElement type="wholeTable" dxfId="35"/>
      <tableStyleElement type="headerRow" dxfId="34"/>
      <tableStyleElement type="totalRow" dxfId="33"/>
      <tableStyleElement type="firstRowStripe" dxfId="32"/>
    </tableStyle>
  </tableStyles>
  <colors>
    <mruColors>
      <color rgb="FF036E6F"/>
      <color rgb="FF8A6700"/>
      <color rgb="FF9B2934"/>
      <color rgb="FF513286"/>
      <color rgb="FF154397"/>
      <color rgb="FF00D1B4"/>
      <color rgb="FF61E0CE"/>
      <color rgb="FFB3F1E7"/>
      <color rgb="FF9650F0"/>
      <color rgb="FFB98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7" name="Ledger" displayName="Ledger" ref="A2:D12" totalsRowShown="0">
  <autoFilter ref="A2:D12"/>
  <tableColumns count="4">
    <tableColumn id="1" name="Account"/>
    <tableColumn id="2" name="Year 0" dataDxfId="31" dataCellStyle="Comma"/>
    <tableColumn id="3" name="Year 1" dataDxfId="30" dataCellStyle="Comma">
      <calculatedColumnFormula>'Year 1'!J3</calculatedColumnFormula>
    </tableColumn>
    <tableColumn id="4" name="Year 2" dataDxfId="29" dataCellStyle="Comma">
      <calculatedColumnFormula>'Year 2'!J3</calculatedColumnFormula>
    </tableColumn>
  </tableColumns>
  <tableStyleInfo name="Smartly Coral" showFirstColumn="0" showLastColumn="0" showRowStripes="1" showColumnStripes="0"/>
</table>
</file>

<file path=xl/tables/table2.xml><?xml version="1.0" encoding="utf-8"?>
<table xmlns="http://schemas.openxmlformats.org/spreadsheetml/2006/main" id="8" name="Income" displayName="Income" ref="F2:I10" totalsRowShown="0">
  <autoFilter ref="F2:I10"/>
  <tableColumns count="4">
    <tableColumn id="1" name="Account"/>
    <tableColumn id="2" name="Year 0" dataDxfId="28" dataCellStyle="Comma"/>
    <tableColumn id="3" name="Year 1" dataDxfId="27" dataCellStyle="Comma"/>
    <tableColumn id="4" name="Year 2" dataDxfId="26" dataCellStyle="Comma"/>
  </tableColumns>
  <tableStyleInfo name="Smartly Yellow" showFirstColumn="0" showLastColumn="0" showRowStripes="1" showColumnStripes="0"/>
</table>
</file>

<file path=xl/tables/table3.xml><?xml version="1.0" encoding="utf-8"?>
<table xmlns="http://schemas.openxmlformats.org/spreadsheetml/2006/main" id="10" name="Balance" displayName="Balance" ref="A21:D33" totalsRowShown="0">
  <autoFilter ref="A21:D33"/>
  <tableColumns count="4">
    <tableColumn id="1" name="Account"/>
    <tableColumn id="2" name="Year 0" dataDxfId="25" dataCellStyle="Comma"/>
    <tableColumn id="3" name="Year 1" dataDxfId="24" dataCellStyle="Comma"/>
    <tableColumn id="4" name="Year 2" dataDxfId="23" dataCellStyle="Comma"/>
  </tableColumns>
  <tableStyleInfo name="Smartly Purple" showFirstColumn="0" showLastColumn="0" showRowStripes="1" showColumnStripes="0"/>
</table>
</file>

<file path=xl/tables/table4.xml><?xml version="1.0" encoding="utf-8"?>
<table xmlns="http://schemas.openxmlformats.org/spreadsheetml/2006/main" id="11" name="Cashflow" displayName="Cashflow" ref="F21:I36" totalsRowShown="0">
  <autoFilter ref="F21:I36"/>
  <tableColumns count="4">
    <tableColumn id="1" name="Account"/>
    <tableColumn id="2" name="Year 0" dataDxfId="22" dataCellStyle="Comma"/>
    <tableColumn id="3" name="Year 1" dataDxfId="21" dataCellStyle="Comma"/>
    <tableColumn id="4" name="Year 2" dataDxfId="20" dataCellStyle="Comma"/>
  </tableColumns>
  <tableStyleInfo name="Smartly Turquoise" showFirstColumn="0" showLastColumn="0" showRowStripes="1" showColumnStripes="0"/>
</table>
</file>

<file path=xl/tables/table5.xml><?xml version="1.0" encoding="utf-8"?>
<table xmlns="http://schemas.openxmlformats.org/spreadsheetml/2006/main" id="9" name="Ledger1" displayName="Ledger1" ref="F2:J13" totalsRowCount="1">
  <autoFilter ref="F2:J12"/>
  <tableColumns count="5">
    <tableColumn id="1" name="Account" totalsRowLabel="Total Year 1"/>
    <tableColumn id="5" name="Usual Balance"/>
    <tableColumn id="2" name="Total Debits" totalsRowFunction="sum" dataDxfId="17" totalsRowDxfId="16" dataCellStyle="Comma">
      <calculatedColumnFormula>SUMIF(A$3:A$50,$F3,C$3:C$50)</calculatedColumnFormula>
    </tableColumn>
    <tableColumn id="3" name="Total Credits" totalsRowFunction="sum" dataDxfId="15" totalsRowDxfId="14" dataCellStyle="Comma">
      <calculatedColumnFormula>SUMIF(B$3:B$50,$F3,D$3:D$50)</calculatedColumnFormula>
    </tableColumn>
    <tableColumn id="4" name="Change from Previous Year" totalsRowFunction="sum" dataDxfId="13" totalsRowDxfId="12" dataCellStyle="Comma">
      <calculatedColumnFormula>IF(G3="Debit",H3-I3,I3-H3)</calculatedColumnFormula>
    </tableColumn>
  </tableColumns>
  <tableStyleInfo name="Smartly Coral" showFirstColumn="0" showLastColumn="0" showRowStripes="1" showColumnStripes="0"/>
</table>
</file>

<file path=xl/tables/table6.xml><?xml version="1.0" encoding="utf-8"?>
<table xmlns="http://schemas.openxmlformats.org/spreadsheetml/2006/main" id="1" name="Journal1" displayName="Journal1" ref="A2:D47" totalsRowCount="1">
  <autoFilter ref="A2:D46"/>
  <tableColumns count="4">
    <tableColumn id="1" name="Debited Account" totalsRowLabel="Total Year 1"/>
    <tableColumn id="2" name="Credited Account"/>
    <tableColumn id="3" name="Debit" totalsRowFunction="sum" dataDxfId="19" totalsRowDxfId="3" dataCellStyle="Comma"/>
    <tableColumn id="4" name="Credit" totalsRowFunction="sum" dataDxfId="18" totalsRowDxfId="2" dataCellStyle="Comma"/>
  </tableColumns>
  <tableStyleInfo name="Smartly Blue" showFirstColumn="0" showLastColumn="0" showRowStripes="1" showColumnStripes="0"/>
</table>
</file>

<file path=xl/tables/table7.xml><?xml version="1.0" encoding="utf-8"?>
<table xmlns="http://schemas.openxmlformats.org/spreadsheetml/2006/main" id="6" name="Journal2" displayName="Journal2" ref="A2:D49" totalsRowCount="1">
  <autoFilter ref="A2:D48"/>
  <tableColumns count="4">
    <tableColumn id="1" name="Debited Account" totalsRowLabel="Total Year 2"/>
    <tableColumn id="2" name="Credited Account"/>
    <tableColumn id="3" name="Debit" totalsRowFunction="sum" dataDxfId="11" totalsRowDxfId="1" dataCellStyle="Comma"/>
    <tableColumn id="4" name="Credit" totalsRowFunction="sum" dataDxfId="10" totalsRowDxfId="0" dataCellStyle="Comma"/>
  </tableColumns>
  <tableStyleInfo name="Smartly Blue" showFirstColumn="0" showLastColumn="0" showRowStripes="1" showColumnStripes="0"/>
</table>
</file>

<file path=xl/tables/table8.xml><?xml version="1.0" encoding="utf-8"?>
<table xmlns="http://schemas.openxmlformats.org/spreadsheetml/2006/main" id="15" name="Ledger2" displayName="Ledger2" ref="F2:J13" totalsRowCount="1">
  <autoFilter ref="F2:J12"/>
  <tableColumns count="5">
    <tableColumn id="1" name="Account" totalsRowLabel="Total Year 2"/>
    <tableColumn id="5" name="Usual Balance"/>
    <tableColumn id="2" name="Total Debits" totalsRowFunction="sum" dataDxfId="9" totalsRowDxfId="8" dataCellStyle="Comma">
      <calculatedColumnFormula>SUMIF(A$3:A$50,$F3,C$3:C$50)</calculatedColumnFormula>
    </tableColumn>
    <tableColumn id="3" name="Total Credits" totalsRowFunction="sum" dataDxfId="7" totalsRowDxfId="6" dataCellStyle="Comma">
      <calculatedColumnFormula>SUMIF(B$3:B$50,$F3,D$3:D$50)</calculatedColumnFormula>
    </tableColumn>
    <tableColumn id="4" name="Change from Previous Year" totalsRowFunction="sum" dataDxfId="5" totalsRowDxfId="4" dataCellStyle="Comma">
      <calculatedColumnFormula>IF(G3="Debit",H3-I3,I3-H3)</calculatedColumnFormula>
    </tableColumn>
  </tableColumns>
  <tableStyleInfo name="Smartly Coral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zoomScale="90" zoomScaleNormal="90" workbookViewId="0">
      <selection activeCell="G36" sqref="G36"/>
    </sheetView>
  </sheetViews>
  <sheetFormatPr defaultColWidth="11" defaultRowHeight="15.75" x14ac:dyDescent="0.25"/>
  <cols>
    <col min="1" max="1" width="25.875" customWidth="1"/>
    <col min="2" max="4" width="10.875" customWidth="1"/>
    <col min="6" max="6" width="25.875" customWidth="1"/>
    <col min="7" max="7" width="10.875" customWidth="1"/>
    <col min="8" max="8" width="11.5" bestFit="1" customWidth="1"/>
    <col min="9" max="9" width="10.875" customWidth="1"/>
  </cols>
  <sheetData>
    <row r="1" spans="1:9" x14ac:dyDescent="0.25">
      <c r="A1" s="6" t="s">
        <v>14</v>
      </c>
      <c r="B1" s="6"/>
      <c r="C1" s="6"/>
      <c r="D1" s="6"/>
      <c r="F1" s="7" t="s">
        <v>9</v>
      </c>
      <c r="G1" s="7"/>
      <c r="H1" s="7"/>
      <c r="I1" s="7"/>
    </row>
    <row r="2" spans="1:9" x14ac:dyDescent="0.25">
      <c r="A2" t="s">
        <v>2</v>
      </c>
      <c r="B2" t="s">
        <v>6</v>
      </c>
      <c r="C2" t="s">
        <v>7</v>
      </c>
      <c r="D2" t="s">
        <v>8</v>
      </c>
      <c r="F2" t="s">
        <v>2</v>
      </c>
      <c r="G2" t="s">
        <v>6</v>
      </c>
      <c r="H2" t="s">
        <v>7</v>
      </c>
      <c r="I2" t="s">
        <v>8</v>
      </c>
    </row>
    <row r="3" spans="1:9" x14ac:dyDescent="0.25">
      <c r="A3" t="s">
        <v>16</v>
      </c>
      <c r="B3" s="2">
        <v>750000</v>
      </c>
      <c r="C3" s="2">
        <f>'Year 1'!J3</f>
        <v>-727500</v>
      </c>
      <c r="D3" s="2">
        <f>'Year 2'!J3</f>
        <v>210000</v>
      </c>
      <c r="F3" t="s">
        <v>21</v>
      </c>
      <c r="G3" s="2"/>
      <c r="H3" s="2">
        <f>C8</f>
        <v>2437500</v>
      </c>
      <c r="I3" s="2">
        <f>D8</f>
        <v>2312500</v>
      </c>
    </row>
    <row r="4" spans="1:9" x14ac:dyDescent="0.25">
      <c r="A4" t="s">
        <v>17</v>
      </c>
      <c r="B4" s="2"/>
      <c r="C4" s="2">
        <f>'Year 1'!J4</f>
        <v>1187500</v>
      </c>
      <c r="D4" s="2">
        <f>'Year 2'!J4</f>
        <v>-775000</v>
      </c>
      <c r="F4" t="s">
        <v>22</v>
      </c>
      <c r="G4" s="2"/>
      <c r="H4" s="2">
        <f>C9</f>
        <v>1687500</v>
      </c>
      <c r="I4" s="2">
        <f>D9</f>
        <v>1950000</v>
      </c>
    </row>
    <row r="5" spans="1:9" x14ac:dyDescent="0.25">
      <c r="A5" t="s">
        <v>18</v>
      </c>
      <c r="B5" s="2"/>
      <c r="C5" s="2">
        <f>'Year 1'!J5</f>
        <v>500000</v>
      </c>
      <c r="D5" s="2">
        <f>'Year 2'!J5</f>
        <v>0</v>
      </c>
      <c r="F5" s="4" t="s">
        <v>32</v>
      </c>
      <c r="G5" s="5"/>
      <c r="H5" s="5">
        <f>H3-H4</f>
        <v>750000</v>
      </c>
      <c r="I5" s="5">
        <f>I3-I4</f>
        <v>362500</v>
      </c>
    </row>
    <row r="6" spans="1:9" x14ac:dyDescent="0.25">
      <c r="A6" t="s">
        <v>19</v>
      </c>
      <c r="B6" s="2"/>
      <c r="C6" s="2">
        <f>'Year 1'!J6</f>
        <v>700000</v>
      </c>
      <c r="D6" s="2">
        <f>'Year 2'!J6</f>
        <v>-487500</v>
      </c>
      <c r="F6" t="s">
        <v>23</v>
      </c>
      <c r="G6" s="2"/>
      <c r="H6" s="2">
        <f>C10</f>
        <v>490000</v>
      </c>
      <c r="I6" s="2">
        <f>D10</f>
        <v>440000</v>
      </c>
    </row>
    <row r="7" spans="1:9" x14ac:dyDescent="0.25">
      <c r="A7" t="s">
        <v>20</v>
      </c>
      <c r="B7" s="2">
        <v>750000</v>
      </c>
      <c r="C7" s="2">
        <f>'Year 1'!J7</f>
        <v>0</v>
      </c>
      <c r="D7" s="2">
        <f>'Year 2'!J7</f>
        <v>0</v>
      </c>
      <c r="F7" s="4" t="s">
        <v>33</v>
      </c>
      <c r="G7" s="5"/>
      <c r="H7" s="5">
        <f>H5-H6</f>
        <v>260000</v>
      </c>
      <c r="I7" s="5">
        <f>I5-I6</f>
        <v>-77500</v>
      </c>
    </row>
    <row r="8" spans="1:9" x14ac:dyDescent="0.25">
      <c r="A8" t="s">
        <v>21</v>
      </c>
      <c r="B8" s="2"/>
      <c r="C8" s="2">
        <f>'Year 1'!J8</f>
        <v>2437500</v>
      </c>
      <c r="D8" s="2">
        <f>'Year 2'!J8</f>
        <v>2312500</v>
      </c>
      <c r="F8" t="s">
        <v>24</v>
      </c>
      <c r="G8" s="2"/>
      <c r="H8" s="2">
        <f>C11</f>
        <v>50000</v>
      </c>
      <c r="I8" s="2">
        <f>D11</f>
        <v>50000</v>
      </c>
    </row>
    <row r="9" spans="1:9" x14ac:dyDescent="0.25">
      <c r="A9" t="s">
        <v>22</v>
      </c>
      <c r="B9" s="2"/>
      <c r="C9" s="2">
        <f>'Year 1'!J9</f>
        <v>1687500</v>
      </c>
      <c r="D9" s="2">
        <f>'Year 2'!J9</f>
        <v>1950000</v>
      </c>
      <c r="F9" s="4" t="s">
        <v>34</v>
      </c>
      <c r="G9" s="5"/>
      <c r="H9" s="5">
        <f>H7-H8</f>
        <v>210000</v>
      </c>
      <c r="I9" s="5">
        <f>I7-I8</f>
        <v>-127500</v>
      </c>
    </row>
    <row r="10" spans="1:9" x14ac:dyDescent="0.25">
      <c r="A10" t="s">
        <v>23</v>
      </c>
      <c r="B10" s="2"/>
      <c r="C10" s="2">
        <f>'Year 1'!J10</f>
        <v>490000</v>
      </c>
      <c r="D10" s="2">
        <f>'Year 2'!J10</f>
        <v>440000</v>
      </c>
      <c r="F10" s="4" t="s">
        <v>35</v>
      </c>
      <c r="G10" s="5"/>
      <c r="H10" s="5">
        <f>H9</f>
        <v>210000</v>
      </c>
      <c r="I10" s="5">
        <f>I9</f>
        <v>-127500</v>
      </c>
    </row>
    <row r="11" spans="1:9" x14ac:dyDescent="0.25">
      <c r="A11" t="s">
        <v>24</v>
      </c>
      <c r="B11" s="2"/>
      <c r="C11" s="2">
        <f>'Year 1'!J11</f>
        <v>50000</v>
      </c>
      <c r="D11" s="2">
        <f>'Year 2'!J11</f>
        <v>50000</v>
      </c>
      <c r="G11" s="2"/>
      <c r="H11" s="2"/>
      <c r="I11" s="5"/>
    </row>
    <row r="12" spans="1:9" x14ac:dyDescent="0.25">
      <c r="A12" t="s">
        <v>25</v>
      </c>
      <c r="B12" s="2"/>
      <c r="C12" s="2">
        <f>'Year 1'!J12</f>
        <v>-50000</v>
      </c>
      <c r="D12" s="2">
        <f>'Year 2'!J12</f>
        <v>-50000</v>
      </c>
      <c r="G12" s="2"/>
      <c r="H12" s="2"/>
      <c r="I12" s="5"/>
    </row>
    <row r="20" spans="1:9" x14ac:dyDescent="0.25">
      <c r="A20" s="8" t="s">
        <v>5</v>
      </c>
      <c r="B20" s="8"/>
      <c r="C20" s="8"/>
      <c r="D20" s="8"/>
      <c r="F20" s="9" t="s">
        <v>10</v>
      </c>
      <c r="G20" s="9"/>
      <c r="H20" s="9"/>
      <c r="I20" s="9"/>
    </row>
    <row r="21" spans="1:9" x14ac:dyDescent="0.25">
      <c r="A21" t="s">
        <v>2</v>
      </c>
      <c r="B21" t="s">
        <v>6</v>
      </c>
      <c r="C21" t="s">
        <v>7</v>
      </c>
      <c r="D21" t="s">
        <v>8</v>
      </c>
      <c r="F21" t="s">
        <v>2</v>
      </c>
      <c r="G21" t="s">
        <v>6</v>
      </c>
      <c r="H21" t="s">
        <v>7</v>
      </c>
      <c r="I21" t="s">
        <v>8</v>
      </c>
    </row>
    <row r="22" spans="1:9" x14ac:dyDescent="0.25">
      <c r="A22" s="4" t="s">
        <v>26</v>
      </c>
      <c r="B22" s="5"/>
      <c r="C22" s="5"/>
      <c r="D22" s="5"/>
      <c r="F22" t="s">
        <v>35</v>
      </c>
      <c r="G22" s="2"/>
      <c r="H22" s="2">
        <f>H10</f>
        <v>210000</v>
      </c>
      <c r="I22" s="2">
        <f>I10</f>
        <v>-127500</v>
      </c>
    </row>
    <row r="23" spans="1:9" x14ac:dyDescent="0.25">
      <c r="A23" t="s">
        <v>16</v>
      </c>
      <c r="B23" s="2">
        <f>B3</f>
        <v>750000</v>
      </c>
      <c r="C23" s="2">
        <f t="shared" ref="C23:D25" si="0">B23+C3</f>
        <v>22500</v>
      </c>
      <c r="D23" s="2">
        <f t="shared" si="0"/>
        <v>232500</v>
      </c>
      <c r="F23" t="s">
        <v>36</v>
      </c>
      <c r="G23" s="2"/>
      <c r="H23" s="2">
        <f>H8</f>
        <v>50000</v>
      </c>
      <c r="I23" s="2">
        <f>I8</f>
        <v>50000</v>
      </c>
    </row>
    <row r="24" spans="1:9" x14ac:dyDescent="0.25">
      <c r="A24" t="s">
        <v>17</v>
      </c>
      <c r="B24" s="2"/>
      <c r="C24" s="2">
        <f t="shared" si="0"/>
        <v>1187500</v>
      </c>
      <c r="D24" s="2">
        <f t="shared" si="0"/>
        <v>412500</v>
      </c>
      <c r="F24" t="s">
        <v>37</v>
      </c>
      <c r="G24" s="2"/>
      <c r="H24" s="2">
        <f>-(C24-B24)</f>
        <v>-1187500</v>
      </c>
      <c r="I24" s="2">
        <f>-(D24-C24)</f>
        <v>775000</v>
      </c>
    </row>
    <row r="25" spans="1:9" x14ac:dyDescent="0.25">
      <c r="A25" t="s">
        <v>18</v>
      </c>
      <c r="B25" s="2"/>
      <c r="C25" s="2">
        <f t="shared" si="0"/>
        <v>500000</v>
      </c>
      <c r="D25" s="2">
        <f t="shared" si="0"/>
        <v>500000</v>
      </c>
      <c r="F25" t="s">
        <v>38</v>
      </c>
      <c r="G25" s="2"/>
      <c r="H25" s="2">
        <f>(C30-B30)</f>
        <v>700000</v>
      </c>
      <c r="I25" s="2">
        <f>(D30-C30)</f>
        <v>-487500</v>
      </c>
    </row>
    <row r="26" spans="1:9" x14ac:dyDescent="0.25">
      <c r="A26" t="s">
        <v>25</v>
      </c>
      <c r="B26" s="2"/>
      <c r="C26" s="2">
        <f>B26+C12</f>
        <v>-50000</v>
      </c>
      <c r="D26" s="2">
        <f>C26+D12</f>
        <v>-100000</v>
      </c>
      <c r="F26" s="4" t="s">
        <v>39</v>
      </c>
      <c r="G26" s="5"/>
      <c r="H26" s="5">
        <f>SUM(H22:H25)</f>
        <v>-227500</v>
      </c>
      <c r="I26" s="5">
        <f>SUM(I22:I25)</f>
        <v>210000</v>
      </c>
    </row>
    <row r="27" spans="1:9" x14ac:dyDescent="0.25">
      <c r="A27" s="4" t="s">
        <v>27</v>
      </c>
      <c r="B27" s="5"/>
      <c r="C27" s="5">
        <f>SUM(C23:C26)</f>
        <v>1660000</v>
      </c>
      <c r="D27" s="5">
        <f>SUM(D23:D26)</f>
        <v>1045000</v>
      </c>
      <c r="G27" s="2"/>
      <c r="H27" s="2"/>
      <c r="I27" s="2"/>
    </row>
    <row r="28" spans="1:9" x14ac:dyDescent="0.25">
      <c r="B28" s="2"/>
      <c r="C28" s="2"/>
      <c r="D28" s="2"/>
      <c r="F28" t="s">
        <v>41</v>
      </c>
      <c r="G28" s="2"/>
      <c r="H28" s="2">
        <f>-(C25-B25)</f>
        <v>-500000</v>
      </c>
      <c r="I28" s="2">
        <f>-(D25-C25)</f>
        <v>0</v>
      </c>
    </row>
    <row r="29" spans="1:9" x14ac:dyDescent="0.25">
      <c r="A29" s="4" t="s">
        <v>28</v>
      </c>
      <c r="B29" s="5"/>
      <c r="C29" s="5"/>
      <c r="D29" s="5"/>
      <c r="F29" s="4" t="s">
        <v>40</v>
      </c>
      <c r="G29" s="5"/>
      <c r="H29" s="5">
        <f>H28</f>
        <v>-500000</v>
      </c>
      <c r="I29" s="5">
        <f>I28</f>
        <v>0</v>
      </c>
    </row>
    <row r="30" spans="1:9" x14ac:dyDescent="0.25">
      <c r="A30" t="s">
        <v>19</v>
      </c>
      <c r="B30" s="2"/>
      <c r="C30" s="2">
        <f>B30+C6</f>
        <v>700000</v>
      </c>
      <c r="D30" s="2">
        <f>C30+D6</f>
        <v>212500</v>
      </c>
      <c r="G30" s="2"/>
      <c r="H30" s="2"/>
      <c r="I30" s="2"/>
    </row>
    <row r="31" spans="1:9" x14ac:dyDescent="0.25">
      <c r="A31" t="s">
        <v>29</v>
      </c>
      <c r="B31" s="2">
        <f>B7</f>
        <v>750000</v>
      </c>
      <c r="C31" s="2">
        <f>B31+C7</f>
        <v>750000</v>
      </c>
      <c r="D31" s="2">
        <f>C31+D7</f>
        <v>750000</v>
      </c>
      <c r="F31" t="s">
        <v>42</v>
      </c>
      <c r="G31" s="2">
        <f>B31</f>
        <v>750000</v>
      </c>
      <c r="H31" s="2">
        <f>C31-B31</f>
        <v>0</v>
      </c>
      <c r="I31" s="2">
        <f>D31-C31</f>
        <v>0</v>
      </c>
    </row>
    <row r="32" spans="1:9" x14ac:dyDescent="0.25">
      <c r="A32" t="s">
        <v>30</v>
      </c>
      <c r="B32" s="2"/>
      <c r="C32" s="2">
        <f>B32+H10</f>
        <v>210000</v>
      </c>
      <c r="D32" s="2">
        <f>C32+I10</f>
        <v>82500</v>
      </c>
      <c r="F32" s="4" t="s">
        <v>43</v>
      </c>
      <c r="G32" s="5">
        <f>G31</f>
        <v>750000</v>
      </c>
      <c r="H32" s="5">
        <f>H31</f>
        <v>0</v>
      </c>
      <c r="I32" s="5">
        <f>I31</f>
        <v>0</v>
      </c>
    </row>
    <row r="33" spans="1:9" x14ac:dyDescent="0.25">
      <c r="A33" s="4" t="s">
        <v>31</v>
      </c>
      <c r="B33" s="5">
        <f>SUM(B30:B32)</f>
        <v>750000</v>
      </c>
      <c r="C33" s="5">
        <f>SUM(C30:C32)</f>
        <v>1660000</v>
      </c>
      <c r="D33" s="5">
        <f>SUM(D30:D32)</f>
        <v>1045000</v>
      </c>
      <c r="G33" s="2"/>
      <c r="H33" s="2"/>
      <c r="I33" s="2"/>
    </row>
    <row r="34" spans="1:9" x14ac:dyDescent="0.25">
      <c r="B34" s="2"/>
      <c r="C34" s="2"/>
      <c r="D34" s="2"/>
      <c r="F34" s="4" t="s">
        <v>44</v>
      </c>
      <c r="G34" s="5">
        <f>G26+G29+G32</f>
        <v>750000</v>
      </c>
      <c r="H34" s="5">
        <f>H26+H29+H32</f>
        <v>-727500</v>
      </c>
      <c r="I34" s="5">
        <f>I26+I29+I32</f>
        <v>210000</v>
      </c>
    </row>
    <row r="35" spans="1:9" x14ac:dyDescent="0.25">
      <c r="B35" s="2"/>
      <c r="C35" s="2"/>
      <c r="D35" s="2"/>
      <c r="F35" t="s">
        <v>45</v>
      </c>
      <c r="G35" s="2"/>
      <c r="H35" s="2">
        <f>G36</f>
        <v>750000</v>
      </c>
      <c r="I35" s="2">
        <f>H36</f>
        <v>22500</v>
      </c>
    </row>
    <row r="36" spans="1:9" x14ac:dyDescent="0.25">
      <c r="B36" s="2"/>
      <c r="C36" s="2"/>
      <c r="D36" s="2"/>
      <c r="F36" s="4" t="s">
        <v>46</v>
      </c>
      <c r="G36" s="5">
        <f>SUM(G34:G35)</f>
        <v>750000</v>
      </c>
      <c r="H36" s="5">
        <f>SUM(H34:H35)</f>
        <v>22500</v>
      </c>
      <c r="I36" s="5">
        <f>SUM(I34:I35)</f>
        <v>232500</v>
      </c>
    </row>
    <row r="37" spans="1:9" x14ac:dyDescent="0.25">
      <c r="A37" s="2"/>
      <c r="B37" s="2"/>
      <c r="C37" s="2"/>
      <c r="D37" s="2"/>
      <c r="G37" s="2"/>
      <c r="H37" s="2"/>
      <c r="I37" s="2"/>
    </row>
    <row r="38" spans="1:9" x14ac:dyDescent="0.25">
      <c r="A38" s="2"/>
      <c r="B38" s="2"/>
      <c r="C38" s="2"/>
      <c r="D38" s="2"/>
      <c r="G38" s="2"/>
      <c r="H38" s="2"/>
      <c r="I38" s="2"/>
    </row>
    <row r="39" spans="1:9" x14ac:dyDescent="0.25">
      <c r="A39" s="2"/>
      <c r="B39" s="2"/>
      <c r="C39" s="2"/>
      <c r="D39" s="2"/>
      <c r="G39" s="2"/>
      <c r="H39" s="2"/>
      <c r="I39" s="2"/>
    </row>
    <row r="40" spans="1:9" x14ac:dyDescent="0.25">
      <c r="A40" s="2"/>
      <c r="B40" s="2"/>
      <c r="C40" s="2"/>
      <c r="D40" s="2"/>
      <c r="G40" s="2"/>
      <c r="H40" s="2"/>
      <c r="I40" s="2"/>
    </row>
  </sheetData>
  <mergeCells count="4">
    <mergeCell ref="A1:D1"/>
    <mergeCell ref="F1:I1"/>
    <mergeCell ref="A20:D20"/>
    <mergeCell ref="F20:I20"/>
  </mergeCells>
  <pageMargins left="0.7" right="0.7" top="0.75" bottom="0.75" header="0.3" footer="0.3"/>
  <pageSetup paperSize="9" scale="86" orientation="landscape" horizontalDpi="0" verticalDpi="0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zoomScale="80" zoomScaleNormal="80" workbookViewId="0">
      <selection activeCell="B60" sqref="B60"/>
    </sheetView>
  </sheetViews>
  <sheetFormatPr defaultColWidth="11" defaultRowHeight="15.75" x14ac:dyDescent="0.25"/>
  <cols>
    <col min="1" max="2" width="25.875" customWidth="1"/>
    <col min="3" max="3" width="13.25" customWidth="1"/>
    <col min="4" max="4" width="12.625" customWidth="1"/>
    <col min="6" max="6" width="25.875" customWidth="1"/>
    <col min="7" max="9" width="15.875" customWidth="1"/>
    <col min="10" max="10" width="25.875" customWidth="1"/>
  </cols>
  <sheetData>
    <row r="1" spans="1:10" x14ac:dyDescent="0.25">
      <c r="A1" s="10" t="s">
        <v>47</v>
      </c>
      <c r="B1" s="10"/>
      <c r="C1" s="10"/>
      <c r="D1" s="10"/>
      <c r="F1" s="11" t="s">
        <v>48</v>
      </c>
      <c r="G1" s="11"/>
      <c r="H1" s="11"/>
      <c r="I1" s="11"/>
      <c r="J1" s="11"/>
    </row>
    <row r="2" spans="1:10" x14ac:dyDescent="0.25">
      <c r="A2" t="s">
        <v>0</v>
      </c>
      <c r="B2" t="s">
        <v>1</v>
      </c>
      <c r="C2" t="s">
        <v>11</v>
      </c>
      <c r="D2" t="s">
        <v>12</v>
      </c>
      <c r="F2" t="s">
        <v>2</v>
      </c>
      <c r="G2" t="s">
        <v>15</v>
      </c>
      <c r="H2" t="s">
        <v>3</v>
      </c>
      <c r="I2" t="s">
        <v>4</v>
      </c>
      <c r="J2" t="s">
        <v>13</v>
      </c>
    </row>
    <row r="3" spans="1:10" x14ac:dyDescent="0.25">
      <c r="A3" t="s">
        <v>16</v>
      </c>
      <c r="C3" s="2">
        <v>937500</v>
      </c>
      <c r="D3" s="2"/>
      <c r="F3" t="s">
        <v>16</v>
      </c>
      <c r="G3" t="s">
        <v>11</v>
      </c>
      <c r="H3" s="2">
        <f>SUMIF(A$3:A$46,$F3,C$3:C$46)</f>
        <v>2437500</v>
      </c>
      <c r="I3" s="2">
        <f>SUMIF(B$3:B$46,$F3,D$3:D$46)</f>
        <v>3165000</v>
      </c>
      <c r="J3" s="2">
        <f>IF(G3="Debit",H3-I3,I3-H3)</f>
        <v>-727500</v>
      </c>
    </row>
    <row r="4" spans="1:10" x14ac:dyDescent="0.25">
      <c r="A4" t="s">
        <v>22</v>
      </c>
      <c r="C4" s="2">
        <v>750000</v>
      </c>
      <c r="D4" s="2"/>
      <c r="F4" t="s">
        <v>17</v>
      </c>
      <c r="G4" t="s">
        <v>11</v>
      </c>
      <c r="H4" s="2">
        <f>SUMIF(A$3:A$46,$F4,C$3:C$46)</f>
        <v>2875000</v>
      </c>
      <c r="I4" s="2">
        <f>SUMIF(B$3:B$46,$F4,D$3:D$46)</f>
        <v>1687500</v>
      </c>
      <c r="J4" s="2">
        <f t="shared" ref="J4:J12" si="0">IF(G4="Debit",H4-I4,I4-H4)</f>
        <v>1187500</v>
      </c>
    </row>
    <row r="5" spans="1:10" x14ac:dyDescent="0.25">
      <c r="B5" t="s">
        <v>21</v>
      </c>
      <c r="C5" s="2"/>
      <c r="D5" s="2">
        <v>937500</v>
      </c>
      <c r="F5" t="s">
        <v>18</v>
      </c>
      <c r="G5" t="s">
        <v>11</v>
      </c>
      <c r="H5" s="2">
        <f>SUMIF(A$3:A$46,$F5,C$3:C$46)</f>
        <v>500000</v>
      </c>
      <c r="I5" s="2">
        <f>SUMIF(B$3:B$46,$F5,D$3:D$46)</f>
        <v>0</v>
      </c>
      <c r="J5" s="2">
        <f t="shared" si="0"/>
        <v>500000</v>
      </c>
    </row>
    <row r="6" spans="1:10" x14ac:dyDescent="0.25">
      <c r="B6" t="s">
        <v>17</v>
      </c>
      <c r="C6" s="2"/>
      <c r="D6" s="2">
        <v>750000</v>
      </c>
      <c r="F6" t="s">
        <v>19</v>
      </c>
      <c r="G6" t="s">
        <v>12</v>
      </c>
      <c r="H6" s="2">
        <f>SUMIF(A$3:A$46,$F6,C$3:C$46)</f>
        <v>2175000</v>
      </c>
      <c r="I6" s="2">
        <f>SUMIF(B$3:B$46,$F6,D$3:D$46)</f>
        <v>2875000</v>
      </c>
      <c r="J6" s="2">
        <f t="shared" si="0"/>
        <v>700000</v>
      </c>
    </row>
    <row r="7" spans="1:10" x14ac:dyDescent="0.25">
      <c r="A7" t="s">
        <v>16</v>
      </c>
      <c r="C7" s="2">
        <v>750000</v>
      </c>
      <c r="D7" s="2"/>
      <c r="F7" t="s">
        <v>20</v>
      </c>
      <c r="G7" t="s">
        <v>12</v>
      </c>
      <c r="H7" s="2">
        <f>SUMIF(A$3:A$46,$F7,C$3:C$46)</f>
        <v>0</v>
      </c>
      <c r="I7" s="2">
        <f>SUMIF(B$3:B$46,$F7,D$3:D$46)</f>
        <v>0</v>
      </c>
      <c r="J7" s="2">
        <f t="shared" si="0"/>
        <v>0</v>
      </c>
    </row>
    <row r="8" spans="1:10" x14ac:dyDescent="0.25">
      <c r="A8" t="s">
        <v>22</v>
      </c>
      <c r="C8" s="2">
        <v>450000</v>
      </c>
      <c r="D8" s="2"/>
      <c r="F8" t="s">
        <v>21</v>
      </c>
      <c r="G8" t="s">
        <v>12</v>
      </c>
      <c r="H8" s="2">
        <f>SUMIF(A$3:A$46,$F8,C$3:C$46)</f>
        <v>0</v>
      </c>
      <c r="I8" s="2">
        <f>SUMIF(B$3:B$46,$F8,D$3:D$46)</f>
        <v>2437500</v>
      </c>
      <c r="J8" s="2">
        <f t="shared" si="0"/>
        <v>2437500</v>
      </c>
    </row>
    <row r="9" spans="1:10" x14ac:dyDescent="0.25">
      <c r="B9" t="s">
        <v>21</v>
      </c>
      <c r="C9" s="2"/>
      <c r="D9" s="2">
        <v>750000</v>
      </c>
      <c r="F9" t="s">
        <v>22</v>
      </c>
      <c r="G9" t="s">
        <v>11</v>
      </c>
      <c r="H9" s="2">
        <f>SUMIF(A$3:A$46,$F9,C$3:C$46)</f>
        <v>1687500</v>
      </c>
      <c r="I9" s="2">
        <f>SUMIF(B$3:B$46,$F9,D$3:D$46)</f>
        <v>0</v>
      </c>
      <c r="J9" s="2">
        <f t="shared" si="0"/>
        <v>1687500</v>
      </c>
    </row>
    <row r="10" spans="1:10" x14ac:dyDescent="0.25">
      <c r="B10" t="s">
        <v>17</v>
      </c>
      <c r="C10" s="2"/>
      <c r="D10" s="2">
        <v>450000</v>
      </c>
      <c r="F10" t="s">
        <v>23</v>
      </c>
      <c r="G10" t="s">
        <v>11</v>
      </c>
      <c r="H10" s="2">
        <f>SUMIF(A$3:A$46,$F10,C$3:C$46)</f>
        <v>490000</v>
      </c>
      <c r="I10" s="2">
        <f>SUMIF(B$3:B$46,$F10,D$3:D$46)</f>
        <v>0</v>
      </c>
      <c r="J10" s="2">
        <f t="shared" si="0"/>
        <v>490000</v>
      </c>
    </row>
    <row r="11" spans="1:10" x14ac:dyDescent="0.25">
      <c r="A11" t="s">
        <v>16</v>
      </c>
      <c r="C11" s="2">
        <v>750000</v>
      </c>
      <c r="D11" s="2"/>
      <c r="F11" t="s">
        <v>24</v>
      </c>
      <c r="G11" t="s">
        <v>11</v>
      </c>
      <c r="H11" s="2">
        <f>SUMIF(A$3:A$46,$F11,C$3:C$46)</f>
        <v>50000</v>
      </c>
      <c r="I11" s="2">
        <f>SUMIF(B$3:B$46,$F11,D$3:D$46)</f>
        <v>0</v>
      </c>
      <c r="J11" s="2">
        <f t="shared" si="0"/>
        <v>50000</v>
      </c>
    </row>
    <row r="12" spans="1:10" x14ac:dyDescent="0.25">
      <c r="A12" t="s">
        <v>22</v>
      </c>
      <c r="C12" s="2">
        <v>487500</v>
      </c>
      <c r="D12" s="2"/>
      <c r="F12" t="s">
        <v>25</v>
      </c>
      <c r="G12" t="s">
        <v>11</v>
      </c>
      <c r="H12" s="2">
        <f>SUMIF(A$3:A$46,$F12,C$3:C$46)</f>
        <v>0</v>
      </c>
      <c r="I12" s="2">
        <f>SUMIF(B$3:B$46,$F12,D$3:D$46)</f>
        <v>50000</v>
      </c>
      <c r="J12" s="2">
        <f t="shared" si="0"/>
        <v>-50000</v>
      </c>
    </row>
    <row r="13" spans="1:10" x14ac:dyDescent="0.25">
      <c r="B13" t="s">
        <v>21</v>
      </c>
      <c r="C13" s="2"/>
      <c r="D13" s="2">
        <v>750000</v>
      </c>
      <c r="F13" t="s">
        <v>49</v>
      </c>
      <c r="H13" s="3">
        <f>SUBTOTAL(109,H3:H12)</f>
        <v>10215000</v>
      </c>
      <c r="I13" s="3">
        <f>SUBTOTAL(109,I3:I12)</f>
        <v>10215000</v>
      </c>
      <c r="J13" s="3">
        <f>SUBTOTAL(109,J3:J12)</f>
        <v>6275000</v>
      </c>
    </row>
    <row r="14" spans="1:10" x14ac:dyDescent="0.25">
      <c r="B14" t="s">
        <v>17</v>
      </c>
      <c r="C14" s="2"/>
      <c r="D14" s="2">
        <v>487500</v>
      </c>
    </row>
    <row r="15" spans="1:10" x14ac:dyDescent="0.25">
      <c r="A15" t="s">
        <v>23</v>
      </c>
      <c r="C15" s="2">
        <v>60000</v>
      </c>
      <c r="D15" s="2"/>
    </row>
    <row r="16" spans="1:10" x14ac:dyDescent="0.25">
      <c r="A16" s="1"/>
      <c r="B16" t="s">
        <v>16</v>
      </c>
      <c r="C16" s="2"/>
      <c r="D16" s="2">
        <v>60000</v>
      </c>
      <c r="F16" s="4" t="s">
        <v>53</v>
      </c>
    </row>
    <row r="17" spans="1:6" x14ac:dyDescent="0.25">
      <c r="A17" t="s">
        <v>18</v>
      </c>
      <c r="C17" s="2">
        <v>500000</v>
      </c>
      <c r="D17" s="2"/>
      <c r="F17" s="4" t="s">
        <v>54</v>
      </c>
    </row>
    <row r="18" spans="1:6" x14ac:dyDescent="0.25">
      <c r="B18" t="s">
        <v>16</v>
      </c>
      <c r="C18" s="2"/>
      <c r="D18" s="2">
        <v>500000</v>
      </c>
      <c r="F18" s="4" t="s">
        <v>55</v>
      </c>
    </row>
    <row r="19" spans="1:6" x14ac:dyDescent="0.25">
      <c r="A19" t="s">
        <v>23</v>
      </c>
      <c r="C19" s="2">
        <v>50000</v>
      </c>
      <c r="D19" s="2"/>
      <c r="F19" s="4" t="s">
        <v>56</v>
      </c>
    </row>
    <row r="20" spans="1:6" x14ac:dyDescent="0.25">
      <c r="B20" t="s">
        <v>16</v>
      </c>
      <c r="C20" s="2"/>
      <c r="D20" s="2">
        <v>50000</v>
      </c>
      <c r="F20" s="4" t="s">
        <v>57</v>
      </c>
    </row>
    <row r="21" spans="1:6" x14ac:dyDescent="0.25">
      <c r="A21" t="s">
        <v>17</v>
      </c>
      <c r="C21" s="2">
        <v>1200000</v>
      </c>
      <c r="D21" s="2"/>
      <c r="F21" s="4"/>
    </row>
    <row r="22" spans="1:6" x14ac:dyDescent="0.25">
      <c r="B22" t="s">
        <v>19</v>
      </c>
      <c r="C22" s="2"/>
      <c r="D22" s="2">
        <v>1200000</v>
      </c>
      <c r="F22" s="4" t="s">
        <v>58</v>
      </c>
    </row>
    <row r="23" spans="1:6" x14ac:dyDescent="0.25">
      <c r="A23" t="s">
        <v>19</v>
      </c>
      <c r="C23" s="2">
        <v>1200000</v>
      </c>
      <c r="D23" s="2"/>
      <c r="F23" s="4" t="s">
        <v>59</v>
      </c>
    </row>
    <row r="24" spans="1:6" x14ac:dyDescent="0.25">
      <c r="B24" t="s">
        <v>16</v>
      </c>
      <c r="C24" s="2"/>
      <c r="D24" s="2">
        <v>1200000</v>
      </c>
      <c r="F24" s="4" t="s">
        <v>60</v>
      </c>
    </row>
    <row r="25" spans="1:6" x14ac:dyDescent="0.25">
      <c r="A25" t="s">
        <v>17</v>
      </c>
      <c r="C25" s="2">
        <v>975000</v>
      </c>
      <c r="D25" s="2"/>
      <c r="F25" s="4" t="s">
        <v>61</v>
      </c>
    </row>
    <row r="26" spans="1:6" x14ac:dyDescent="0.25">
      <c r="B26" t="s">
        <v>19</v>
      </c>
      <c r="C26" s="2"/>
      <c r="D26" s="2">
        <v>975000</v>
      </c>
      <c r="F26" s="4" t="s">
        <v>62</v>
      </c>
    </row>
    <row r="27" spans="1:6" x14ac:dyDescent="0.25">
      <c r="A27" t="s">
        <v>19</v>
      </c>
      <c r="C27" s="2">
        <v>975000</v>
      </c>
      <c r="D27" s="2"/>
      <c r="F27" s="4" t="s">
        <v>63</v>
      </c>
    </row>
    <row r="28" spans="1:6" x14ac:dyDescent="0.25">
      <c r="B28" t="s">
        <v>16</v>
      </c>
      <c r="C28" s="2"/>
      <c r="D28" s="2">
        <v>975000</v>
      </c>
      <c r="F28" s="4" t="s">
        <v>64</v>
      </c>
    </row>
    <row r="29" spans="1:6" x14ac:dyDescent="0.25">
      <c r="A29" t="s">
        <v>17</v>
      </c>
      <c r="C29" s="2">
        <v>700000</v>
      </c>
      <c r="D29" s="2"/>
      <c r="F29" s="4" t="s">
        <v>65</v>
      </c>
    </row>
    <row r="30" spans="1:6" x14ac:dyDescent="0.25">
      <c r="B30" t="s">
        <v>19</v>
      </c>
      <c r="C30" s="2"/>
      <c r="D30" s="2">
        <v>700000</v>
      </c>
      <c r="F30" s="4" t="s">
        <v>66</v>
      </c>
    </row>
    <row r="31" spans="1:6" x14ac:dyDescent="0.25">
      <c r="A31" t="s">
        <v>23</v>
      </c>
      <c r="C31" s="2">
        <v>75000</v>
      </c>
      <c r="D31" s="2"/>
      <c r="F31" s="4" t="s">
        <v>67</v>
      </c>
    </row>
    <row r="32" spans="1:6" x14ac:dyDescent="0.25">
      <c r="B32" t="s">
        <v>16</v>
      </c>
      <c r="C32" s="2"/>
      <c r="D32" s="2">
        <v>75000</v>
      </c>
      <c r="F32" s="4" t="s">
        <v>68</v>
      </c>
    </row>
    <row r="33" spans="1:4" x14ac:dyDescent="0.25">
      <c r="A33" t="s">
        <v>23</v>
      </c>
      <c r="C33" s="2">
        <v>15000</v>
      </c>
      <c r="D33" s="2"/>
    </row>
    <row r="34" spans="1:4" x14ac:dyDescent="0.25">
      <c r="B34" t="s">
        <v>16</v>
      </c>
      <c r="C34" s="2"/>
      <c r="D34" s="2">
        <v>15000</v>
      </c>
    </row>
    <row r="35" spans="1:4" x14ac:dyDescent="0.25">
      <c r="A35" t="s">
        <v>23</v>
      </c>
      <c r="C35" s="2">
        <v>50000</v>
      </c>
      <c r="D35" s="2"/>
    </row>
    <row r="36" spans="1:4" x14ac:dyDescent="0.25">
      <c r="B36" t="s">
        <v>16</v>
      </c>
      <c r="C36" s="2"/>
      <c r="D36" s="2">
        <v>50000</v>
      </c>
    </row>
    <row r="37" spans="1:4" x14ac:dyDescent="0.25">
      <c r="A37" t="s">
        <v>23</v>
      </c>
      <c r="C37" s="2">
        <v>75000</v>
      </c>
      <c r="D37" s="2"/>
    </row>
    <row r="38" spans="1:4" x14ac:dyDescent="0.25">
      <c r="B38" t="s">
        <v>16</v>
      </c>
      <c r="C38" s="2"/>
      <c r="D38" s="2">
        <v>75000</v>
      </c>
    </row>
    <row r="39" spans="1:4" x14ac:dyDescent="0.25">
      <c r="A39" t="s">
        <v>23</v>
      </c>
      <c r="C39" s="2">
        <v>25000</v>
      </c>
      <c r="D39" s="2"/>
    </row>
    <row r="40" spans="1:4" x14ac:dyDescent="0.25">
      <c r="B40" t="s">
        <v>16</v>
      </c>
      <c r="C40" s="2"/>
      <c r="D40" s="2">
        <v>25000</v>
      </c>
    </row>
    <row r="41" spans="1:4" x14ac:dyDescent="0.25">
      <c r="A41" t="s">
        <v>23</v>
      </c>
      <c r="C41" s="2">
        <v>40000</v>
      </c>
      <c r="D41" s="2"/>
    </row>
    <row r="42" spans="1:4" x14ac:dyDescent="0.25">
      <c r="B42" t="s">
        <v>16</v>
      </c>
      <c r="C42" s="2"/>
      <c r="D42" s="2">
        <v>40000</v>
      </c>
    </row>
    <row r="43" spans="1:4" x14ac:dyDescent="0.25">
      <c r="A43" t="s">
        <v>23</v>
      </c>
      <c r="C43" s="2">
        <v>100000</v>
      </c>
      <c r="D43" s="2"/>
    </row>
    <row r="44" spans="1:4" x14ac:dyDescent="0.25">
      <c r="B44" t="s">
        <v>16</v>
      </c>
      <c r="C44" s="2"/>
      <c r="D44" s="2">
        <v>100000</v>
      </c>
    </row>
    <row r="45" spans="1:4" x14ac:dyDescent="0.25">
      <c r="A45" t="s">
        <v>24</v>
      </c>
      <c r="C45" s="2">
        <v>50000</v>
      </c>
      <c r="D45" s="2"/>
    </row>
    <row r="46" spans="1:4" x14ac:dyDescent="0.25">
      <c r="B46" t="s">
        <v>25</v>
      </c>
      <c r="C46" s="2"/>
      <c r="D46" s="2">
        <v>50000</v>
      </c>
    </row>
    <row r="47" spans="1:4" x14ac:dyDescent="0.25">
      <c r="A47" t="s">
        <v>49</v>
      </c>
      <c r="C47" s="3">
        <f>SUBTOTAL(109,C3:C46)</f>
        <v>10215000</v>
      </c>
      <c r="D47" s="3">
        <f>SUBTOTAL(109,D3:D46)</f>
        <v>10215000</v>
      </c>
    </row>
    <row r="48" spans="1:4" x14ac:dyDescent="0.25">
      <c r="C48" s="2"/>
      <c r="D48" s="2"/>
    </row>
    <row r="49" spans="3:4" x14ac:dyDescent="0.25">
      <c r="C49" s="2"/>
      <c r="D49" s="2"/>
    </row>
    <row r="50" spans="3:4" x14ac:dyDescent="0.25">
      <c r="C50" s="2"/>
      <c r="D50" s="2"/>
    </row>
    <row r="51" spans="3:4" x14ac:dyDescent="0.25">
      <c r="C51" s="2"/>
      <c r="D51" s="2"/>
    </row>
    <row r="52" spans="3:4" x14ac:dyDescent="0.25">
      <c r="C52" s="2"/>
      <c r="D52" s="2"/>
    </row>
    <row r="53" spans="3:4" x14ac:dyDescent="0.25">
      <c r="C53" s="2"/>
      <c r="D53" s="2"/>
    </row>
    <row r="54" spans="3:4" x14ac:dyDescent="0.25">
      <c r="C54" s="2"/>
      <c r="D54" s="2"/>
    </row>
    <row r="55" spans="3:4" x14ac:dyDescent="0.25">
      <c r="C55" s="2"/>
      <c r="D55" s="2"/>
    </row>
  </sheetData>
  <mergeCells count="2">
    <mergeCell ref="A1:D1"/>
    <mergeCell ref="F1:J1"/>
  </mergeCells>
  <dataValidations count="1">
    <dataValidation type="list" allowBlank="1" showInputMessage="1" showErrorMessage="1" sqref="A50:B55 A3:B46">
      <formula1>$F$3:$F$12</formula1>
    </dataValidation>
  </dataValidations>
  <pageMargins left="0.7" right="0.7" top="0.75" bottom="0.75" header="0.3" footer="0.3"/>
  <pageSetup paperSize="9" scale="64" orientation="landscape" horizontalDpi="0" verticalDpi="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zoomScale="80" zoomScaleNormal="80" workbookViewId="0">
      <selection activeCell="H40" sqref="H40"/>
    </sheetView>
  </sheetViews>
  <sheetFormatPr defaultColWidth="11" defaultRowHeight="15.75" x14ac:dyDescent="0.25"/>
  <cols>
    <col min="1" max="2" width="25.875" customWidth="1"/>
    <col min="3" max="4" width="10.875" customWidth="1"/>
    <col min="6" max="6" width="25.875" customWidth="1"/>
    <col min="7" max="9" width="15.875" customWidth="1"/>
    <col min="10" max="10" width="25.875" customWidth="1"/>
    <col min="12" max="12" width="25.875" customWidth="1"/>
    <col min="13" max="15" width="10.875" customWidth="1"/>
  </cols>
  <sheetData>
    <row r="1" spans="1:10" x14ac:dyDescent="0.25">
      <c r="A1" s="10" t="s">
        <v>50</v>
      </c>
      <c r="B1" s="10"/>
      <c r="C1" s="10"/>
      <c r="D1" s="10"/>
      <c r="F1" s="11" t="s">
        <v>51</v>
      </c>
      <c r="G1" s="11"/>
      <c r="H1" s="11"/>
      <c r="I1" s="11"/>
      <c r="J1" s="11"/>
    </row>
    <row r="2" spans="1:10" x14ac:dyDescent="0.25">
      <c r="A2" t="s">
        <v>0</v>
      </c>
      <c r="B2" t="s">
        <v>1</v>
      </c>
      <c r="C2" t="s">
        <v>11</v>
      </c>
      <c r="D2" t="s">
        <v>12</v>
      </c>
      <c r="F2" t="s">
        <v>2</v>
      </c>
      <c r="G2" t="s">
        <v>15</v>
      </c>
      <c r="H2" t="s">
        <v>3</v>
      </c>
      <c r="I2" t="s">
        <v>4</v>
      </c>
      <c r="J2" t="s">
        <v>13</v>
      </c>
    </row>
    <row r="3" spans="1:10" x14ac:dyDescent="0.25">
      <c r="A3" t="s">
        <v>16</v>
      </c>
      <c r="C3" s="2">
        <v>562500</v>
      </c>
      <c r="D3" s="2"/>
      <c r="F3" t="s">
        <v>16</v>
      </c>
      <c r="G3" t="s">
        <v>11</v>
      </c>
      <c r="H3" s="2">
        <f>SUMIF(A$3:A$48,$F3,C$3:C$48)</f>
        <v>2312500</v>
      </c>
      <c r="I3" s="2">
        <f>SUMIF(B$3:B$48,$F3,D$3:D$48)</f>
        <v>2102500</v>
      </c>
      <c r="J3" s="2">
        <f>IF(G3="Debit",H3-I3,I3-H3)</f>
        <v>210000</v>
      </c>
    </row>
    <row r="4" spans="1:10" x14ac:dyDescent="0.25">
      <c r="A4" t="s">
        <v>22</v>
      </c>
      <c r="C4" s="2">
        <v>487500</v>
      </c>
      <c r="D4" s="2"/>
      <c r="F4" t="s">
        <v>17</v>
      </c>
      <c r="G4" t="s">
        <v>11</v>
      </c>
      <c r="H4" s="2">
        <f>SUMIF(A$3:A$50,$F4,C$3:C$50)</f>
        <v>1175000</v>
      </c>
      <c r="I4" s="2">
        <f>SUMIF(B$3:B$50,$F4,D$3:D$50)</f>
        <v>1950000</v>
      </c>
      <c r="J4" s="2">
        <f t="shared" ref="J4:J12" si="0">IF(G4="Debit",H4-I4,I4-H4)</f>
        <v>-775000</v>
      </c>
    </row>
    <row r="5" spans="1:10" x14ac:dyDescent="0.25">
      <c r="B5" t="s">
        <v>21</v>
      </c>
      <c r="C5" s="2"/>
      <c r="D5" s="2">
        <v>562500</v>
      </c>
      <c r="F5" t="s">
        <v>18</v>
      </c>
      <c r="G5" t="s">
        <v>11</v>
      </c>
      <c r="H5" s="2">
        <f>SUMIF(A$3:A$50,$F5,C$3:C$50)</f>
        <v>0</v>
      </c>
      <c r="I5" s="2">
        <f>SUMIF(B$3:B$50,$F5,D$3:D$50)</f>
        <v>0</v>
      </c>
      <c r="J5" s="2">
        <f t="shared" si="0"/>
        <v>0</v>
      </c>
    </row>
    <row r="6" spans="1:10" x14ac:dyDescent="0.25">
      <c r="B6" t="s">
        <v>17</v>
      </c>
      <c r="C6" s="2"/>
      <c r="D6" s="2">
        <v>487500</v>
      </c>
      <c r="F6" t="s">
        <v>19</v>
      </c>
      <c r="G6" t="s">
        <v>12</v>
      </c>
      <c r="H6" s="2">
        <f>SUMIF(A$3:A$50,$F6,C$3:C$50)</f>
        <v>1662500</v>
      </c>
      <c r="I6" s="2">
        <f>SUMIF(B$3:B$50,$F6,D$3:D$50)</f>
        <v>1175000</v>
      </c>
      <c r="J6" s="2">
        <f t="shared" si="0"/>
        <v>-487500</v>
      </c>
    </row>
    <row r="7" spans="1:10" x14ac:dyDescent="0.25">
      <c r="A7" t="s">
        <v>16</v>
      </c>
      <c r="C7" s="2">
        <v>750000</v>
      </c>
      <c r="D7" s="2"/>
      <c r="F7" t="s">
        <v>20</v>
      </c>
      <c r="G7" t="s">
        <v>12</v>
      </c>
      <c r="H7" s="2">
        <f>SUMIF(A$3:A$50,$F7,C$3:C$50)</f>
        <v>0</v>
      </c>
      <c r="I7" s="2">
        <f>SUMIF(B$3:B$50,$F7,D$3:D$50)</f>
        <v>0</v>
      </c>
      <c r="J7" s="2">
        <f t="shared" si="0"/>
        <v>0</v>
      </c>
    </row>
    <row r="8" spans="1:10" x14ac:dyDescent="0.25">
      <c r="A8" t="s">
        <v>22</v>
      </c>
      <c r="C8" s="2">
        <v>700000</v>
      </c>
      <c r="D8" s="2"/>
      <c r="F8" t="s">
        <v>21</v>
      </c>
      <c r="G8" t="s">
        <v>12</v>
      </c>
      <c r="H8" s="2">
        <f>SUMIF(A$3:A$50,$F8,C$3:C$50)</f>
        <v>0</v>
      </c>
      <c r="I8" s="2">
        <f>SUMIF(B$3:B$50,$F8,D$3:D$50)</f>
        <v>2312500</v>
      </c>
      <c r="J8" s="2">
        <f t="shared" si="0"/>
        <v>2312500</v>
      </c>
    </row>
    <row r="9" spans="1:10" x14ac:dyDescent="0.25">
      <c r="B9" t="s">
        <v>21</v>
      </c>
      <c r="C9" s="2"/>
      <c r="D9" s="2">
        <v>750000</v>
      </c>
      <c r="F9" t="s">
        <v>22</v>
      </c>
      <c r="G9" t="s">
        <v>11</v>
      </c>
      <c r="H9" s="2">
        <f>SUMIF(A$3:A$50,$F9,C$3:C$50)</f>
        <v>1950000</v>
      </c>
      <c r="I9" s="2">
        <f>SUMIF(B$3:B$50,$F9,D$3:D$50)</f>
        <v>0</v>
      </c>
      <c r="J9" s="2">
        <f t="shared" si="0"/>
        <v>1950000</v>
      </c>
    </row>
    <row r="10" spans="1:10" x14ac:dyDescent="0.25">
      <c r="B10" t="s">
        <v>17</v>
      </c>
      <c r="C10" s="2"/>
      <c r="D10" s="2">
        <v>700000</v>
      </c>
      <c r="F10" t="s">
        <v>23</v>
      </c>
      <c r="G10" t="s">
        <v>11</v>
      </c>
      <c r="H10" s="2">
        <f>SUMIF(A$3:A$50,$F10,C$3:C$50)</f>
        <v>440000</v>
      </c>
      <c r="I10" s="2">
        <f>SUMIF(B$3:B$50,$F10,D$3:D$50)</f>
        <v>0</v>
      </c>
      <c r="J10" s="2">
        <f t="shared" si="0"/>
        <v>440000</v>
      </c>
    </row>
    <row r="11" spans="1:10" x14ac:dyDescent="0.25">
      <c r="A11" t="s">
        <v>16</v>
      </c>
      <c r="C11" s="2">
        <v>750000</v>
      </c>
      <c r="D11" s="2"/>
      <c r="F11" t="s">
        <v>24</v>
      </c>
      <c r="G11" t="s">
        <v>11</v>
      </c>
      <c r="H11" s="2">
        <f>SUMIF(A$3:A$50,$F11,C$3:C$50)</f>
        <v>50000</v>
      </c>
      <c r="I11" s="2">
        <f>SUMIF(B$3:B$50,$F11,D$3:D$50)</f>
        <v>0</v>
      </c>
      <c r="J11" s="2">
        <f t="shared" si="0"/>
        <v>50000</v>
      </c>
    </row>
    <row r="12" spans="1:10" x14ac:dyDescent="0.25">
      <c r="A12" t="s">
        <v>22</v>
      </c>
      <c r="C12" s="2">
        <v>562500</v>
      </c>
      <c r="D12" s="2"/>
      <c r="F12" t="s">
        <v>25</v>
      </c>
      <c r="G12" t="s">
        <v>11</v>
      </c>
      <c r="H12" s="2">
        <f>SUMIF(A$3:A$50,$F12,C$3:C$50)</f>
        <v>0</v>
      </c>
      <c r="I12" s="2">
        <f>SUMIF(B$3:B$50,$F12,D$3:D$50)</f>
        <v>50000</v>
      </c>
      <c r="J12" s="2">
        <f t="shared" si="0"/>
        <v>-50000</v>
      </c>
    </row>
    <row r="13" spans="1:10" x14ac:dyDescent="0.25">
      <c r="B13" t="s">
        <v>21</v>
      </c>
      <c r="C13" s="2"/>
      <c r="D13" s="2">
        <v>750000</v>
      </c>
      <c r="F13" t="s">
        <v>52</v>
      </c>
      <c r="H13" s="3">
        <f>SUBTOTAL(109,H3:H12)</f>
        <v>7590000</v>
      </c>
      <c r="I13" s="3">
        <f>SUBTOTAL(109,I3:I12)</f>
        <v>7590000</v>
      </c>
      <c r="J13" s="3">
        <f>SUBTOTAL(109,J3:J12)</f>
        <v>3650000</v>
      </c>
    </row>
    <row r="14" spans="1:10" x14ac:dyDescent="0.25">
      <c r="B14" t="s">
        <v>17</v>
      </c>
      <c r="C14" s="2"/>
      <c r="D14" s="2">
        <v>562500</v>
      </c>
    </row>
    <row r="15" spans="1:10" x14ac:dyDescent="0.25">
      <c r="A15" t="s">
        <v>16</v>
      </c>
      <c r="C15" s="2">
        <v>250000</v>
      </c>
      <c r="D15" s="2"/>
    </row>
    <row r="16" spans="1:10" x14ac:dyDescent="0.25">
      <c r="A16" t="s">
        <v>22</v>
      </c>
      <c r="C16" s="2">
        <v>200000</v>
      </c>
      <c r="D16" s="2"/>
    </row>
    <row r="17" spans="1:7" x14ac:dyDescent="0.25">
      <c r="B17" t="s">
        <v>21</v>
      </c>
      <c r="C17" s="2"/>
      <c r="D17" s="2">
        <v>250000</v>
      </c>
    </row>
    <row r="18" spans="1:7" x14ac:dyDescent="0.25">
      <c r="B18" t="s">
        <v>17</v>
      </c>
      <c r="C18" s="2"/>
      <c r="D18" s="2">
        <v>200000</v>
      </c>
    </row>
    <row r="19" spans="1:7" x14ac:dyDescent="0.25">
      <c r="A19" t="s">
        <v>19</v>
      </c>
      <c r="C19" s="2">
        <v>700000</v>
      </c>
      <c r="D19" s="2"/>
    </row>
    <row r="20" spans="1:7" x14ac:dyDescent="0.25">
      <c r="B20" t="s">
        <v>16</v>
      </c>
      <c r="C20" s="2"/>
      <c r="D20" s="2">
        <v>700000</v>
      </c>
    </row>
    <row r="21" spans="1:7" x14ac:dyDescent="0.25">
      <c r="A21" t="s">
        <v>17</v>
      </c>
      <c r="C21" s="2">
        <v>562500</v>
      </c>
      <c r="D21" s="2"/>
      <c r="F21" s="4" t="s">
        <v>69</v>
      </c>
      <c r="G21" s="4"/>
    </row>
    <row r="22" spans="1:7" x14ac:dyDescent="0.25">
      <c r="B22" t="s">
        <v>19</v>
      </c>
      <c r="C22" s="2"/>
      <c r="D22" s="2">
        <v>562500</v>
      </c>
      <c r="F22" s="4" t="s">
        <v>70</v>
      </c>
      <c r="G22" s="4"/>
    </row>
    <row r="23" spans="1:7" x14ac:dyDescent="0.25">
      <c r="A23" t="s">
        <v>19</v>
      </c>
      <c r="C23" s="2">
        <v>562500</v>
      </c>
      <c r="D23" s="2"/>
      <c r="F23" s="4" t="s">
        <v>71</v>
      </c>
      <c r="G23" s="4"/>
    </row>
    <row r="24" spans="1:7" x14ac:dyDescent="0.25">
      <c r="B24" t="s">
        <v>16</v>
      </c>
      <c r="C24" s="2"/>
      <c r="D24" s="2">
        <v>562500</v>
      </c>
      <c r="F24" s="4"/>
      <c r="G24" s="4"/>
    </row>
    <row r="25" spans="1:7" x14ac:dyDescent="0.25">
      <c r="A25" t="s">
        <v>17</v>
      </c>
      <c r="C25" s="2">
        <v>400000</v>
      </c>
      <c r="D25" s="2"/>
      <c r="F25" s="4" t="s">
        <v>72</v>
      </c>
    </row>
    <row r="26" spans="1:7" x14ac:dyDescent="0.25">
      <c r="B26" t="s">
        <v>19</v>
      </c>
      <c r="C26" s="2"/>
      <c r="D26" s="2">
        <v>400000</v>
      </c>
      <c r="F26" s="4" t="s">
        <v>73</v>
      </c>
    </row>
    <row r="27" spans="1:7" x14ac:dyDescent="0.25">
      <c r="A27" t="s">
        <v>19</v>
      </c>
      <c r="C27" s="2">
        <v>400000</v>
      </c>
      <c r="D27" s="2"/>
      <c r="F27" s="4" t="s">
        <v>74</v>
      </c>
    </row>
    <row r="28" spans="1:7" x14ac:dyDescent="0.25">
      <c r="B28" t="s">
        <v>16</v>
      </c>
      <c r="C28" s="2"/>
      <c r="D28" s="2">
        <v>400000</v>
      </c>
      <c r="F28" s="4" t="s">
        <v>75</v>
      </c>
    </row>
    <row r="29" spans="1:7" x14ac:dyDescent="0.25">
      <c r="A29" t="s">
        <v>17</v>
      </c>
      <c r="C29" s="2">
        <v>212500</v>
      </c>
      <c r="D29" s="2"/>
      <c r="F29" s="4" t="s">
        <v>76</v>
      </c>
    </row>
    <row r="30" spans="1:7" x14ac:dyDescent="0.25">
      <c r="B30" t="s">
        <v>19</v>
      </c>
      <c r="C30" s="2"/>
      <c r="D30" s="2">
        <v>212500</v>
      </c>
      <c r="F30" s="4" t="s">
        <v>77</v>
      </c>
    </row>
    <row r="31" spans="1:7" x14ac:dyDescent="0.25">
      <c r="A31" t="s">
        <v>23</v>
      </c>
      <c r="C31" s="2">
        <v>60000</v>
      </c>
      <c r="D31" s="2"/>
      <c r="F31" s="4" t="s">
        <v>78</v>
      </c>
    </row>
    <row r="32" spans="1:7" x14ac:dyDescent="0.25">
      <c r="B32" t="s">
        <v>16</v>
      </c>
      <c r="C32" s="2"/>
      <c r="D32" s="2">
        <v>60000</v>
      </c>
      <c r="F32" s="4" t="s">
        <v>79</v>
      </c>
    </row>
    <row r="33" spans="1:6" x14ac:dyDescent="0.25">
      <c r="A33" t="s">
        <v>23</v>
      </c>
      <c r="C33" s="2">
        <v>75000</v>
      </c>
      <c r="D33" s="2"/>
      <c r="F33" s="4" t="s">
        <v>80</v>
      </c>
    </row>
    <row r="34" spans="1:6" x14ac:dyDescent="0.25">
      <c r="B34" t="s">
        <v>16</v>
      </c>
      <c r="C34" s="2"/>
      <c r="D34" s="2">
        <v>75000</v>
      </c>
    </row>
    <row r="35" spans="1:6" x14ac:dyDescent="0.25">
      <c r="A35" t="s">
        <v>23</v>
      </c>
      <c r="C35" s="2">
        <v>15000</v>
      </c>
      <c r="D35" s="2"/>
    </row>
    <row r="36" spans="1:6" x14ac:dyDescent="0.25">
      <c r="B36" t="s">
        <v>16</v>
      </c>
      <c r="C36" s="2"/>
      <c r="D36" s="2">
        <v>15000</v>
      </c>
    </row>
    <row r="37" spans="1:6" x14ac:dyDescent="0.25">
      <c r="A37" t="s">
        <v>23</v>
      </c>
      <c r="C37" s="2">
        <v>50000</v>
      </c>
      <c r="D37" s="2"/>
    </row>
    <row r="38" spans="1:6" x14ac:dyDescent="0.25">
      <c r="B38" t="s">
        <v>16</v>
      </c>
      <c r="C38" s="2"/>
      <c r="D38" s="2">
        <v>50000</v>
      </c>
    </row>
    <row r="39" spans="1:6" x14ac:dyDescent="0.25">
      <c r="A39" t="s">
        <v>23</v>
      </c>
      <c r="C39" s="2">
        <v>75000</v>
      </c>
      <c r="D39" s="2"/>
    </row>
    <row r="40" spans="1:6" x14ac:dyDescent="0.25">
      <c r="B40" t="s">
        <v>16</v>
      </c>
      <c r="C40" s="2"/>
      <c r="D40" s="2">
        <v>75000</v>
      </c>
    </row>
    <row r="41" spans="1:6" x14ac:dyDescent="0.25">
      <c r="A41" t="s">
        <v>23</v>
      </c>
      <c r="C41" s="2">
        <v>25000</v>
      </c>
      <c r="D41" s="2"/>
    </row>
    <row r="42" spans="1:6" x14ac:dyDescent="0.25">
      <c r="B42" t="s">
        <v>16</v>
      </c>
      <c r="C42" s="2"/>
      <c r="D42" s="2">
        <v>25000</v>
      </c>
    </row>
    <row r="43" spans="1:6" x14ac:dyDescent="0.25">
      <c r="A43" t="s">
        <v>23</v>
      </c>
      <c r="C43" s="2">
        <v>40000</v>
      </c>
      <c r="D43" s="2"/>
    </row>
    <row r="44" spans="1:6" x14ac:dyDescent="0.25">
      <c r="B44" t="s">
        <v>16</v>
      </c>
      <c r="C44" s="2"/>
      <c r="D44" s="2">
        <v>40000</v>
      </c>
    </row>
    <row r="45" spans="1:6" x14ac:dyDescent="0.25">
      <c r="A45" t="s">
        <v>23</v>
      </c>
      <c r="C45" s="2">
        <v>100000</v>
      </c>
      <c r="D45" s="2"/>
    </row>
    <row r="46" spans="1:6" x14ac:dyDescent="0.25">
      <c r="B46" t="s">
        <v>16</v>
      </c>
      <c r="C46" s="2"/>
      <c r="D46" s="2">
        <v>100000</v>
      </c>
    </row>
    <row r="47" spans="1:6" x14ac:dyDescent="0.25">
      <c r="A47" t="s">
        <v>24</v>
      </c>
      <c r="C47" s="2">
        <v>50000</v>
      </c>
      <c r="D47" s="2"/>
    </row>
    <row r="48" spans="1:6" x14ac:dyDescent="0.25">
      <c r="B48" t="s">
        <v>25</v>
      </c>
      <c r="C48" s="2"/>
      <c r="D48" s="2">
        <v>50000</v>
      </c>
    </row>
    <row r="49" spans="1:4" x14ac:dyDescent="0.25">
      <c r="A49" t="s">
        <v>52</v>
      </c>
      <c r="C49" s="3">
        <f>SUBTOTAL(109,C3:C48)</f>
        <v>7590000</v>
      </c>
      <c r="D49" s="3">
        <f>SUBTOTAL(109,D3:D48)</f>
        <v>7590000</v>
      </c>
    </row>
    <row r="50" spans="1:4" x14ac:dyDescent="0.25">
      <c r="C50" s="2"/>
      <c r="D50" s="2"/>
    </row>
    <row r="51" spans="1:4" x14ac:dyDescent="0.25">
      <c r="C51" s="2"/>
      <c r="D51" s="2"/>
    </row>
  </sheetData>
  <mergeCells count="2">
    <mergeCell ref="A1:D1"/>
    <mergeCell ref="F1:J1"/>
  </mergeCells>
  <dataValidations count="1">
    <dataValidation type="list" allowBlank="1" showInputMessage="1" showErrorMessage="1" sqref="A3:B48 A50:B51">
      <formula1>$F$3:$F$12</formula1>
    </dataValidation>
  </dataValidations>
  <pageMargins left="0.7" right="0.7" top="0.75" bottom="0.75" header="0.3" footer="0.3"/>
  <pageSetup paperSize="9" scale="63" orientation="landscape" horizontalDpi="0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Statements</vt:lpstr>
      <vt:lpstr>Year 1</vt:lpstr>
      <vt:lpstr>Year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Daniel Stoica</cp:lastModifiedBy>
  <cp:lastPrinted>2020-03-06T09:11:03Z</cp:lastPrinted>
  <dcterms:created xsi:type="dcterms:W3CDTF">2017-06-02T16:03:36Z</dcterms:created>
  <dcterms:modified xsi:type="dcterms:W3CDTF">2020-03-06T09:55:24Z</dcterms:modified>
</cp:coreProperties>
</file>