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070" windowHeight="7680" activeTab="2"/>
  </bookViews>
  <sheets>
    <sheet name="Q2" sheetId="1" r:id="rId1"/>
    <sheet name="Regression Equation" sheetId="4" r:id="rId2"/>
    <sheet name="Q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/>
  <c r="D20" i="2"/>
  <c r="H10" i="2"/>
  <c r="H11" i="2"/>
  <c r="H9" i="2"/>
  <c r="G16" i="2"/>
  <c r="G17" i="2"/>
  <c r="G15" i="2"/>
  <c r="G10" i="2"/>
  <c r="G11" i="2"/>
  <c r="G9" i="2"/>
  <c r="F10" i="2"/>
  <c r="F11" i="2"/>
  <c r="F9" i="2"/>
  <c r="E10" i="2"/>
  <c r="E11" i="2"/>
  <c r="E9" i="2"/>
  <c r="D10" i="2"/>
  <c r="D11" i="2"/>
  <c r="D9" i="2"/>
  <c r="C10" i="2"/>
  <c r="C11" i="2"/>
  <c r="C9" i="2"/>
  <c r="E4" i="2" l="1"/>
  <c r="E5" i="2"/>
  <c r="E3" i="2"/>
  <c r="D4" i="2"/>
  <c r="D5" i="2"/>
  <c r="D3" i="2"/>
  <c r="F29" i="1" l="1"/>
  <c r="F28" i="1"/>
  <c r="F27" i="1"/>
  <c r="E29" i="1"/>
  <c r="E28" i="1"/>
  <c r="E27" i="1"/>
  <c r="F25" i="1"/>
  <c r="F24" i="1"/>
  <c r="F23" i="1"/>
  <c r="E25" i="1"/>
  <c r="E24" i="1"/>
  <c r="E23" i="1"/>
  <c r="F21" i="1"/>
  <c r="F20" i="1"/>
  <c r="E21" i="1"/>
  <c r="E20" i="1"/>
  <c r="F19" i="1"/>
  <c r="E19" i="1"/>
  <c r="C29" i="1"/>
  <c r="B29" i="1"/>
  <c r="C28" i="1"/>
  <c r="B28" i="1"/>
  <c r="C27" i="1"/>
  <c r="B27" i="1"/>
  <c r="C25" i="1"/>
  <c r="B25" i="1"/>
  <c r="C24" i="1"/>
  <c r="B24" i="1"/>
  <c r="C23" i="1"/>
  <c r="C21" i="1"/>
  <c r="C20" i="1"/>
  <c r="B23" i="1"/>
  <c r="B21" i="1"/>
  <c r="B20" i="1"/>
  <c r="C19" i="1"/>
  <c r="B19" i="1"/>
  <c r="C15" i="1"/>
  <c r="D15" i="1"/>
  <c r="B15" i="1"/>
  <c r="C14" i="1"/>
  <c r="D14" i="1"/>
  <c r="B14" i="1"/>
  <c r="C13" i="1"/>
  <c r="D13" i="1"/>
  <c r="B13" i="1"/>
  <c r="D4" i="1"/>
  <c r="E4" i="1" s="1"/>
  <c r="D3" i="1"/>
  <c r="E3" i="1" s="1"/>
</calcChain>
</file>

<file path=xl/sharedStrings.xml><?xml version="1.0" encoding="utf-8"?>
<sst xmlns="http://schemas.openxmlformats.org/spreadsheetml/2006/main" count="112" uniqueCount="85">
  <si>
    <t>Package</t>
  </si>
  <si>
    <t xml:space="preserve">Editions Covered </t>
  </si>
  <si>
    <t>Reader's offer rate (in Rs)</t>
  </si>
  <si>
    <t>Card Rate(in Rs)</t>
  </si>
  <si>
    <t xml:space="preserve">All Editions </t>
  </si>
  <si>
    <t>South India editions only</t>
  </si>
  <si>
    <t xml:space="preserve">All 15editions </t>
  </si>
  <si>
    <t>Four editions: Bangalore, Chennai, Hyderabad, and Kerala</t>
  </si>
  <si>
    <t>380,000 + tax (12.36 %)</t>
  </si>
  <si>
    <t>180,000 + ( 12.36%)</t>
  </si>
  <si>
    <t>Exhibit 5 : The TIMES OF INDIA ADVERTISING RATES OFFERE TO IMPEX</t>
  </si>
  <si>
    <t>Gas Stove</t>
  </si>
  <si>
    <t>Pressure Cooker</t>
  </si>
  <si>
    <t>Ceramic Combo</t>
  </si>
  <si>
    <t>Maximum retail Price (MRP in Rs)</t>
  </si>
  <si>
    <t>Unit Cost (in Rs)</t>
  </si>
  <si>
    <t>Delivery by the vendor cost (10% rounded to nearest hundred)</t>
  </si>
  <si>
    <t>Delivery by the Times of India cost (10% rounded to nearest hundred)</t>
  </si>
  <si>
    <t>Delivery by the Times of India cost (20% rounded to nearest hundred)</t>
  </si>
  <si>
    <t>Profit Margin (Delivery by vendor)</t>
  </si>
  <si>
    <t>Profit Margin (Delivery by TOI 10% cost)</t>
  </si>
  <si>
    <t>Profit Margin (Delivery by TOI 20% cost)</t>
  </si>
  <si>
    <t>Readers offer including Tax (1 insertion)</t>
  </si>
  <si>
    <t>Readers offer including Tax (3 insertion)</t>
  </si>
  <si>
    <t>Exhibit 3 : PRODUCTS PROPOSED FOR THE TIMES OF INDIA READER'S OFFER (ONE OF THE FOLLOWING MUST BE CHOOSEN)</t>
  </si>
  <si>
    <t>1 - Insertion</t>
  </si>
  <si>
    <t>3 - Insertion</t>
  </si>
  <si>
    <t>Gas Stove (Delivery by vendor)</t>
  </si>
  <si>
    <t>Gas Stove (Delivery by TOI 10% cost)</t>
  </si>
  <si>
    <t>Gas Stove (Delivery by TOI 20% cost)</t>
  </si>
  <si>
    <t>Pressure Cooker (Delivery by vendor)</t>
  </si>
  <si>
    <t>Pressure Cooker (Delivery by TOI 10% cost)</t>
  </si>
  <si>
    <t>Pressure Cooker (Delivery by TOI 20% cost)</t>
  </si>
  <si>
    <t>Ceramic Combo (Delivery by vendor)</t>
  </si>
  <si>
    <t>Ceramic Combo (Delivery by TOI 10% cost)</t>
  </si>
  <si>
    <t>Ceramic Combo (Delivery by TOI 20% cost)</t>
  </si>
  <si>
    <t>Breakeven Volumes (All India Edition)</t>
  </si>
  <si>
    <t>Breakeven Volumes (South India Edition only)</t>
  </si>
  <si>
    <t>Product</t>
  </si>
  <si>
    <t>HCL Tablet</t>
  </si>
  <si>
    <t>Sony DVD Player + Cybershot Digital Camera</t>
  </si>
  <si>
    <t>Onida mobile Handset</t>
  </si>
  <si>
    <t>Price Range (in Rs)</t>
  </si>
  <si>
    <t>Pieces Sold in a day (Day 1) (80%)</t>
  </si>
  <si>
    <t>Day 2 (10%)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</si>
  <si>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</si>
  <si>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</si>
  <si>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</si>
  <si>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</si>
  <si>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</si>
  <si>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</si>
  <si>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</si>
  <si>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</si>
  <si>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</si>
  <si>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</si>
  <si>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</si>
  <si>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</si>
  <si>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</si>
  <si>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</si>
  <si>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</si>
  <si>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</si>
  <si>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</si>
  <si>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</si>
  <si>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</si>
  <si>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</si>
  <si>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</si>
  <si>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</si>
  <si>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</si>
  <si>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</si>
  <si>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</si>
  <si>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Sales Volume as per TOI</t>
  </si>
  <si>
    <t>Sales Volume as per Kodakkadam (40% sale in same price range)</t>
  </si>
  <si>
    <t>Maximum Retail Price</t>
  </si>
  <si>
    <t>Offer Price</t>
  </si>
  <si>
    <t xml:space="preserve">Average Monthly Sales </t>
  </si>
  <si>
    <t>Projected Sales with Expected 40% Growth</t>
  </si>
  <si>
    <t>Actual Sales During offer Month</t>
  </si>
  <si>
    <t>Ceramic Pan Combo</t>
  </si>
  <si>
    <t>Average Sales Volume per month (Deep discount 2014)</t>
  </si>
  <si>
    <t>Average Sales Volume per month (TOI Advertisement)</t>
  </si>
  <si>
    <t>Potential Extra Sales Generated when advertising is done through TOI</t>
  </si>
  <si>
    <t>EXHIBIT 4 : SALES RESPONSE FOR THE PREVIOUS TIMES OF INDIA REAERS'S OFFER CAMPAIGNS</t>
  </si>
  <si>
    <t xml:space="preserve">FORECASTED SALES VOLUME </t>
  </si>
  <si>
    <t>EXHIBIT 3 : RESULTS OF THE 2014 DEEP-DISCOUNT YEAR-END SCHEME (In Rs)</t>
  </si>
  <si>
    <t>Day 3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</si>
</sst>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1" fillId="0" borderId="5" xfId="0" applyFont="1" applyFill="1" applyBorder="1"/>
    <xf numFmtId="0" fontId="1" fillId="0" borderId="1" xfId="0" applyFont="1" applyBorder="1" applyAlignment="1">
      <alignment vertical="center" wrapText="1"/>
    </xf>
    <xf numFmtId="1" fontId="0" fillId="2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sqref="A1:F1"/>
    </sheetView>
  </sheetViews>
  <sheetFormatPr defaultRowHeight="15" x14ac:dyDescent="0.25"/>
  <cols>
    <col min="1" max="1" width="39.7109375" customWidth="1"/>
    <col min="2" max="2" width="24.85546875" customWidth="1"/>
    <col min="3" max="3" width="23.85546875" bestFit="1" customWidth="1"/>
    <col min="4" max="4" width="41.7109375" customWidth="1"/>
    <col min="5" max="5" width="23.85546875" customWidth="1"/>
    <col min="6" max="6" width="19.42578125" customWidth="1"/>
  </cols>
  <sheetData>
    <row r="1" spans="1:6" x14ac:dyDescent="0.25">
      <c r="A1" s="26" t="s">
        <v>10</v>
      </c>
      <c r="B1" s="26"/>
      <c r="C1" s="26"/>
      <c r="D1" s="26"/>
      <c r="E1" s="26"/>
      <c r="F1" s="26"/>
    </row>
    <row r="2" spans="1:6" ht="30" x14ac:dyDescent="0.25">
      <c r="A2" s="6" t="s">
        <v>0</v>
      </c>
      <c r="B2" s="6" t="s">
        <v>1</v>
      </c>
      <c r="C2" s="6" t="s">
        <v>2</v>
      </c>
      <c r="D2" s="5" t="s">
        <v>22</v>
      </c>
      <c r="E2" s="5" t="s">
        <v>23</v>
      </c>
      <c r="F2" s="6" t="s">
        <v>3</v>
      </c>
    </row>
    <row r="3" spans="1:6" x14ac:dyDescent="0.25">
      <c r="A3" s="4" t="s">
        <v>4</v>
      </c>
      <c r="B3" s="1" t="s">
        <v>6</v>
      </c>
      <c r="C3" s="1" t="s">
        <v>8</v>
      </c>
      <c r="D3" s="1">
        <f>380000*1.1236</f>
        <v>426968</v>
      </c>
      <c r="E3" s="1">
        <f>(D3*3*0.9)</f>
        <v>1152813.6000000001</v>
      </c>
      <c r="F3" s="2">
        <v>2539200</v>
      </c>
    </row>
    <row r="4" spans="1:6" ht="45" x14ac:dyDescent="0.25">
      <c r="A4" s="4" t="s">
        <v>5</v>
      </c>
      <c r="B4" s="3" t="s">
        <v>7</v>
      </c>
      <c r="C4" s="1" t="s">
        <v>9</v>
      </c>
      <c r="D4" s="1">
        <f>180000*1.1236</f>
        <v>202248</v>
      </c>
      <c r="E4" s="1">
        <f>(D4*3*0.9)</f>
        <v>546069.6</v>
      </c>
      <c r="F4" s="2">
        <v>988800</v>
      </c>
    </row>
    <row r="6" spans="1:6" x14ac:dyDescent="0.25">
      <c r="A6" s="27" t="s">
        <v>24</v>
      </c>
      <c r="B6" s="27"/>
      <c r="C6" s="27"/>
      <c r="D6" s="27"/>
    </row>
    <row r="7" spans="1:6" x14ac:dyDescent="0.25">
      <c r="A7" s="7"/>
      <c r="B7" s="4" t="s">
        <v>11</v>
      </c>
      <c r="C7" s="4" t="s">
        <v>12</v>
      </c>
      <c r="D7" s="4" t="s">
        <v>13</v>
      </c>
      <c r="E7" s="10"/>
    </row>
    <row r="8" spans="1:6" x14ac:dyDescent="0.25">
      <c r="A8" s="8" t="s">
        <v>14</v>
      </c>
      <c r="B8" s="1">
        <v>4155</v>
      </c>
      <c r="C8" s="1">
        <v>1990</v>
      </c>
      <c r="D8" s="1">
        <v>2510</v>
      </c>
      <c r="E8" s="11"/>
    </row>
    <row r="9" spans="1:6" x14ac:dyDescent="0.25">
      <c r="A9" s="8" t="s">
        <v>15</v>
      </c>
      <c r="B9" s="1">
        <v>1475</v>
      </c>
      <c r="C9" s="1">
        <v>645</v>
      </c>
      <c r="D9" s="1">
        <v>760</v>
      </c>
      <c r="E9" s="11"/>
    </row>
    <row r="10" spans="1:6" ht="30" x14ac:dyDescent="0.25">
      <c r="A10" s="9" t="s">
        <v>16</v>
      </c>
      <c r="B10" s="1">
        <v>420</v>
      </c>
      <c r="C10" s="1">
        <v>200</v>
      </c>
      <c r="D10" s="1">
        <v>250</v>
      </c>
      <c r="E10" s="11"/>
    </row>
    <row r="11" spans="1:6" ht="45" x14ac:dyDescent="0.25">
      <c r="A11" s="9" t="s">
        <v>17</v>
      </c>
      <c r="B11" s="1">
        <v>420</v>
      </c>
      <c r="C11" s="1">
        <v>200</v>
      </c>
      <c r="D11" s="1">
        <v>250</v>
      </c>
      <c r="E11" s="11"/>
    </row>
    <row r="12" spans="1:6" ht="45" x14ac:dyDescent="0.25">
      <c r="A12" s="9" t="s">
        <v>18</v>
      </c>
      <c r="B12" s="1">
        <v>840</v>
      </c>
      <c r="C12" s="1">
        <v>400</v>
      </c>
      <c r="D12" s="1">
        <v>500</v>
      </c>
      <c r="E12" s="11"/>
    </row>
    <row r="13" spans="1:6" x14ac:dyDescent="0.25">
      <c r="A13" s="8" t="s">
        <v>19</v>
      </c>
      <c r="B13" s="1">
        <f>B8-B9-B10</f>
        <v>2260</v>
      </c>
      <c r="C13" s="1">
        <f t="shared" ref="C13:D13" si="0">C8-C9-C10</f>
        <v>1145</v>
      </c>
      <c r="D13" s="1">
        <f t="shared" si="0"/>
        <v>1500</v>
      </c>
      <c r="E13" s="11"/>
    </row>
    <row r="14" spans="1:6" x14ac:dyDescent="0.25">
      <c r="A14" s="9" t="s">
        <v>20</v>
      </c>
      <c r="B14" s="1">
        <f>B8-B9-B10</f>
        <v>2260</v>
      </c>
      <c r="C14" s="1">
        <f t="shared" ref="C14:D14" si="1">C8-C9-C10</f>
        <v>1145</v>
      </c>
      <c r="D14" s="1">
        <f t="shared" si="1"/>
        <v>1500</v>
      </c>
      <c r="E14" s="11"/>
    </row>
    <row r="15" spans="1:6" x14ac:dyDescent="0.25">
      <c r="A15" s="9" t="s">
        <v>21</v>
      </c>
      <c r="B15" s="1">
        <f>B8-B9-B12</f>
        <v>1840</v>
      </c>
      <c r="C15" s="1">
        <f t="shared" ref="C15:D15" si="2">C8-C9-C12</f>
        <v>945</v>
      </c>
      <c r="D15" s="1">
        <f t="shared" si="2"/>
        <v>1250</v>
      </c>
      <c r="E15" s="11"/>
    </row>
    <row r="18" spans="1:6" x14ac:dyDescent="0.25">
      <c r="A18" s="13" t="s">
        <v>36</v>
      </c>
      <c r="B18" s="4" t="s">
        <v>25</v>
      </c>
      <c r="C18" s="4" t="s">
        <v>26</v>
      </c>
      <c r="D18" s="13" t="s">
        <v>37</v>
      </c>
      <c r="E18" s="4" t="s">
        <v>25</v>
      </c>
      <c r="F18" s="4" t="s">
        <v>26</v>
      </c>
    </row>
    <row r="19" spans="1:6" x14ac:dyDescent="0.25">
      <c r="A19" s="13" t="s">
        <v>27</v>
      </c>
      <c r="B19" s="12">
        <f>D3/B13</f>
        <v>188.92389380530975</v>
      </c>
      <c r="C19" s="12">
        <f>E3/B13</f>
        <v>510.09451327433635</v>
      </c>
      <c r="D19" s="13" t="s">
        <v>27</v>
      </c>
      <c r="E19" s="12">
        <f>D4/B13</f>
        <v>89.490265486725662</v>
      </c>
      <c r="F19" s="12">
        <f>E4/B13</f>
        <v>241.62371681415928</v>
      </c>
    </row>
    <row r="20" spans="1:6" x14ac:dyDescent="0.25">
      <c r="A20" s="13" t="s">
        <v>28</v>
      </c>
      <c r="B20" s="12">
        <f>D3/B14</f>
        <v>188.92389380530975</v>
      </c>
      <c r="C20" s="12">
        <f>E3/B14</f>
        <v>510.09451327433635</v>
      </c>
      <c r="D20" s="13" t="s">
        <v>28</v>
      </c>
      <c r="E20" s="12">
        <f>D4/B14</f>
        <v>89.490265486725662</v>
      </c>
      <c r="F20" s="12">
        <f>E4/B14</f>
        <v>241.62371681415928</v>
      </c>
    </row>
    <row r="21" spans="1:6" x14ac:dyDescent="0.25">
      <c r="A21" s="13" t="s">
        <v>29</v>
      </c>
      <c r="B21" s="12">
        <f>D3/B15</f>
        <v>232.04782608695652</v>
      </c>
      <c r="C21" s="12">
        <f>E3/B15</f>
        <v>626.5291304347827</v>
      </c>
      <c r="D21" s="13" t="s">
        <v>29</v>
      </c>
      <c r="E21" s="12">
        <f>D4/B15</f>
        <v>109.91739130434783</v>
      </c>
      <c r="F21" s="12">
        <f>E4/B15</f>
        <v>296.77695652173912</v>
      </c>
    </row>
    <row r="23" spans="1:6" x14ac:dyDescent="0.25">
      <c r="A23" s="13" t="s">
        <v>30</v>
      </c>
      <c r="B23" s="12">
        <f>D3/C13</f>
        <v>372.89781659388649</v>
      </c>
      <c r="C23" s="12">
        <f>E3/C13</f>
        <v>1006.8241048034936</v>
      </c>
      <c r="D23" s="13" t="s">
        <v>30</v>
      </c>
      <c r="E23" s="12">
        <f>D4/C13</f>
        <v>176.63580786026202</v>
      </c>
      <c r="F23" s="12">
        <f>E4/C13</f>
        <v>476.91668122270738</v>
      </c>
    </row>
    <row r="24" spans="1:6" x14ac:dyDescent="0.25">
      <c r="A24" s="13" t="s">
        <v>31</v>
      </c>
      <c r="B24" s="12">
        <f>D3/C14</f>
        <v>372.89781659388649</v>
      </c>
      <c r="C24" s="12">
        <f>E3/C14</f>
        <v>1006.8241048034936</v>
      </c>
      <c r="D24" s="13" t="s">
        <v>31</v>
      </c>
      <c r="E24" s="12">
        <f>D4/C14</f>
        <v>176.63580786026202</v>
      </c>
      <c r="F24" s="12">
        <f>E4/C14</f>
        <v>476.91668122270738</v>
      </c>
    </row>
    <row r="25" spans="1:6" x14ac:dyDescent="0.25">
      <c r="A25" s="13" t="s">
        <v>32</v>
      </c>
      <c r="B25" s="12">
        <f>D3/C15</f>
        <v>451.81798941798939</v>
      </c>
      <c r="C25" s="12">
        <f>E3/C15</f>
        <v>1219.9085714285716</v>
      </c>
      <c r="D25" s="13" t="s">
        <v>32</v>
      </c>
      <c r="E25" s="12">
        <f>D4/C15</f>
        <v>214.01904761904763</v>
      </c>
      <c r="F25" s="12">
        <f>E4/C15</f>
        <v>577.85142857142853</v>
      </c>
    </row>
    <row r="27" spans="1:6" x14ac:dyDescent="0.25">
      <c r="A27" s="13" t="s">
        <v>33</v>
      </c>
      <c r="B27" s="12">
        <f>D3/D13</f>
        <v>284.64533333333333</v>
      </c>
      <c r="C27" s="12">
        <f>E3/D13</f>
        <v>768.54240000000004</v>
      </c>
      <c r="D27" s="13" t="s">
        <v>33</v>
      </c>
      <c r="E27" s="12">
        <f>D4/D13</f>
        <v>134.83199999999999</v>
      </c>
      <c r="F27" s="12">
        <f>E4/D13</f>
        <v>364.04640000000001</v>
      </c>
    </row>
    <row r="28" spans="1:6" x14ac:dyDescent="0.25">
      <c r="A28" s="13" t="s">
        <v>34</v>
      </c>
      <c r="B28" s="12">
        <f>D3/D14</f>
        <v>284.64533333333333</v>
      </c>
      <c r="C28" s="12">
        <f>E3/D14</f>
        <v>768.54240000000004</v>
      </c>
      <c r="D28" s="13" t="s">
        <v>34</v>
      </c>
      <c r="E28" s="12">
        <f>D4/D14</f>
        <v>134.83199999999999</v>
      </c>
      <c r="F28" s="12">
        <f>E4/D14</f>
        <v>364.04640000000001</v>
      </c>
    </row>
    <row r="29" spans="1:6" x14ac:dyDescent="0.25">
      <c r="A29" s="13" t="s">
        <v>35</v>
      </c>
      <c r="B29" s="12">
        <f>D3/D15</f>
        <v>341.57440000000003</v>
      </c>
      <c r="C29" s="12">
        <f>E3/D15</f>
        <v>922.25088000000005</v>
      </c>
      <c r="D29" s="13" t="s">
        <v>35</v>
      </c>
      <c r="E29" s="12">
        <f>D4/D15</f>
        <v>161.79839999999999</v>
      </c>
      <c r="F29" s="12">
        <f>E4/D15</f>
        <v>436.85568000000001</v>
      </c>
    </row>
  </sheetData>
  <mergeCells count="2">
    <mergeCell ref="A1:F1"/>
    <mergeCell ref="A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6" sqref="A16"/>
    </sheetView>
  </sheetViews>
  <sheetFormatPr defaultRowHeight="15" x14ac:dyDescent="0.25"/>
  <cols>
    <col min="1" max="1" width="19.85546875" customWidth="1"/>
    <col min="2" max="2" width="14.5703125" customWidth="1"/>
  </cols>
  <sheetData>
    <row r="1" spans="1:9" x14ac:dyDescent="0.25">
      <c r="A1" t="s">
        <v>45</v>
      </c>
    </row>
    <row r="2" spans="1:9" ht="15.75" thickBot="1" x14ac:dyDescent="0.3"/>
    <row r="3" spans="1:9" x14ac:dyDescent="0.25">
      <c r="A3" s="19" t="s">
        <v>46</v>
      </c>
      <c r="B3" s="19"/>
    </row>
    <row r="4" spans="1:9" x14ac:dyDescent="0.25">
      <c r="A4" s="16" t="s">
        <v>47</v>
      </c>
      <c r="B4" s="16">
        <v>0.99782990966296203</v>
      </c>
    </row>
    <row r="5" spans="1:9" x14ac:dyDescent="0.25">
      <c r="A5" s="16" t="s">
        <v>48</v>
      </c>
      <c r="B5" s="16">
        <v>0.99566452861799493</v>
      </c>
    </row>
    <row r="6" spans="1:9" x14ac:dyDescent="0.25">
      <c r="A6" s="16" t="s">
        <v>49</v>
      </c>
      <c r="B6" s="16">
        <v>0.99132905723598985</v>
      </c>
    </row>
    <row r="7" spans="1:9" x14ac:dyDescent="0.25">
      <c r="A7" s="16" t="s">
        <v>50</v>
      </c>
      <c r="B7" s="16">
        <v>19.181684092370404</v>
      </c>
    </row>
    <row r="8" spans="1:9" ht="15.75" thickBot="1" x14ac:dyDescent="0.3">
      <c r="A8" s="17" t="s">
        <v>51</v>
      </c>
      <c r="B8" s="17">
        <v>3</v>
      </c>
    </row>
    <row r="10" spans="1:9" ht="15.75" thickBot="1" x14ac:dyDescent="0.3">
      <c r="A10" t="s">
        <v>52</v>
      </c>
    </row>
    <row r="11" spans="1:9" x14ac:dyDescent="0.25">
      <c r="A11" s="18"/>
      <c r="B11" s="18" t="s">
        <v>57</v>
      </c>
      <c r="C11" s="18" t="s">
        <v>58</v>
      </c>
      <c r="D11" s="18" t="s">
        <v>59</v>
      </c>
      <c r="E11" s="18" t="s">
        <v>60</v>
      </c>
      <c r="F11" s="18" t="s">
        <v>61</v>
      </c>
    </row>
    <row r="12" spans="1:9" x14ac:dyDescent="0.25">
      <c r="A12" s="16" t="s">
        <v>53</v>
      </c>
      <c r="B12" s="16">
        <v>1</v>
      </c>
      <c r="C12" s="16">
        <v>84498.729662047175</v>
      </c>
      <c r="D12" s="16">
        <v>84498.729662047175</v>
      </c>
      <c r="E12" s="16">
        <v>229.65542633971279</v>
      </c>
      <c r="F12" s="16">
        <v>4.1948129187038004E-2</v>
      </c>
    </row>
    <row r="13" spans="1:9" x14ac:dyDescent="0.25">
      <c r="A13" s="16" t="s">
        <v>54</v>
      </c>
      <c r="B13" s="16">
        <v>1</v>
      </c>
      <c r="C13" s="16">
        <v>367.93700461949578</v>
      </c>
      <c r="D13" s="16">
        <v>367.93700461949578</v>
      </c>
      <c r="E13" s="16"/>
      <c r="F13" s="16"/>
    </row>
    <row r="14" spans="1:9" ht="15.75" thickBot="1" x14ac:dyDescent="0.3">
      <c r="A14" s="17" t="s">
        <v>55</v>
      </c>
      <c r="B14" s="17">
        <v>2</v>
      </c>
      <c r="C14" s="17">
        <v>84866.666666666672</v>
      </c>
      <c r="D14" s="17"/>
      <c r="E14" s="17"/>
      <c r="F14" s="17"/>
    </row>
    <row r="15" spans="1:9" ht="15.75" thickBot="1" x14ac:dyDescent="0.3"/>
    <row r="16" spans="1:9" x14ac:dyDescent="0.25">
      <c r="A16" s="18"/>
      <c r="B16" s="18" t="s">
        <v>62</v>
      </c>
      <c r="C16" s="18" t="s">
        <v>50</v>
      </c>
      <c r="D16" s="18" t="s">
        <v>63</v>
      </c>
      <c r="E16" s="18" t="s">
        <v>64</v>
      </c>
      <c r="F16" s="18" t="s">
        <v>65</v>
      </c>
      <c r="G16" s="18" t="s">
        <v>66</v>
      </c>
      <c r="H16" s="18" t="s">
        <v>67</v>
      </c>
      <c r="I16" s="18" t="s">
        <v>68</v>
      </c>
    </row>
    <row r="17" spans="1:9" x14ac:dyDescent="0.25">
      <c r="A17" s="16" t="s">
        <v>56</v>
      </c>
      <c r="B17" s="16">
        <v>720.38974115066856</v>
      </c>
      <c r="C17" s="16">
        <v>24.64942848478865</v>
      </c>
      <c r="D17" s="16">
        <v>29.225413546412508</v>
      </c>
      <c r="E17" s="16">
        <v>2.1774593422851676E-2</v>
      </c>
      <c r="F17" s="16">
        <v>407.18905619324727</v>
      </c>
      <c r="G17" s="16">
        <v>1033.5904261080898</v>
      </c>
      <c r="H17" s="16">
        <v>407.18905619324727</v>
      </c>
      <c r="I17" s="16">
        <v>1033.5904261080898</v>
      </c>
    </row>
    <row r="18" spans="1:9" ht="15.75" thickBot="1" x14ac:dyDescent="0.3">
      <c r="A18" s="17" t="s">
        <v>69</v>
      </c>
      <c r="B18" s="17">
        <v>-5.9003372433522251E-2</v>
      </c>
      <c r="C18" s="17">
        <v>3.8934847628645476E-3</v>
      </c>
      <c r="D18" s="17">
        <v>-15.154386372918996</v>
      </c>
      <c r="E18" s="17">
        <v>4.1948129187037997E-2</v>
      </c>
      <c r="F18" s="17">
        <v>-0.10847478696765582</v>
      </c>
      <c r="G18" s="17">
        <v>-9.5319578993886822E-3</v>
      </c>
      <c r="H18" s="17">
        <v>-0.10847478696765582</v>
      </c>
      <c r="I18" s="17">
        <v>-9.5319578993886822E-3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80" zoomScaleNormal="80" workbookViewId="0">
      <selection activeCell="M14" sqref="M14"/>
    </sheetView>
  </sheetViews>
  <sheetFormatPr defaultRowHeight="15" x14ac:dyDescent="0.25"/>
  <cols>
    <col min="1" max="1" width="40.42578125" customWidth="1"/>
    <col min="2" max="2" width="16.85546875" customWidth="1"/>
    <col min="3" max="3" width="17.7109375" customWidth="1"/>
    <col min="4" max="4" width="19.140625" customWidth="1"/>
    <col min="5" max="5" width="19.85546875" customWidth="1"/>
    <col min="6" max="6" width="17.85546875" customWidth="1"/>
    <col min="7" max="8" width="18.28515625" customWidth="1"/>
  </cols>
  <sheetData>
    <row r="1" spans="1:8" x14ac:dyDescent="0.25">
      <c r="A1" s="26" t="s">
        <v>81</v>
      </c>
      <c r="B1" s="26"/>
      <c r="C1" s="26"/>
      <c r="D1" s="26"/>
      <c r="E1" s="26"/>
    </row>
    <row r="2" spans="1:8" ht="30" x14ac:dyDescent="0.25">
      <c r="A2" s="13" t="s">
        <v>38</v>
      </c>
      <c r="B2" s="13" t="s">
        <v>42</v>
      </c>
      <c r="C2" s="15" t="s">
        <v>43</v>
      </c>
      <c r="D2" s="13" t="s">
        <v>44</v>
      </c>
      <c r="E2" s="13" t="s">
        <v>44</v>
      </c>
    </row>
    <row r="3" spans="1:8" x14ac:dyDescent="0.25">
      <c r="A3" s="13" t="s">
        <v>39</v>
      </c>
      <c r="B3" s="1">
        <v>8499</v>
      </c>
      <c r="C3" s="1">
        <v>230</v>
      </c>
      <c r="D3" s="14">
        <f>(C3/0.8)*0.1</f>
        <v>28.75</v>
      </c>
      <c r="E3" s="14">
        <f>(C3/0.8)*0.1</f>
        <v>28.75</v>
      </c>
    </row>
    <row r="4" spans="1:8" x14ac:dyDescent="0.25">
      <c r="A4" s="13" t="s">
        <v>40</v>
      </c>
      <c r="B4" s="1">
        <v>6699</v>
      </c>
      <c r="C4" s="1">
        <v>310</v>
      </c>
      <c r="D4" s="14">
        <f t="shared" ref="D4:D5" si="0">(C4/0.8)*0.1</f>
        <v>38.75</v>
      </c>
      <c r="E4" s="14">
        <f t="shared" ref="E4:E5" si="1">(C4/0.8)*0.1</f>
        <v>38.75</v>
      </c>
    </row>
    <row r="5" spans="1:8" x14ac:dyDescent="0.25">
      <c r="A5" s="13" t="s">
        <v>41</v>
      </c>
      <c r="B5" s="1">
        <v>1770</v>
      </c>
      <c r="C5" s="1">
        <v>620</v>
      </c>
      <c r="D5" s="14">
        <f t="shared" si="0"/>
        <v>77.5</v>
      </c>
      <c r="E5" s="14">
        <f t="shared" si="1"/>
        <v>77.5</v>
      </c>
    </row>
    <row r="7" spans="1:8" x14ac:dyDescent="0.25">
      <c r="A7" s="26" t="s">
        <v>82</v>
      </c>
      <c r="B7" s="26"/>
      <c r="C7" s="26"/>
      <c r="D7" s="26"/>
      <c r="E7" s="26"/>
      <c r="F7" s="26"/>
      <c r="G7" s="26"/>
      <c r="H7" s="26"/>
    </row>
    <row r="8" spans="1:8" ht="60" x14ac:dyDescent="0.25">
      <c r="A8" s="13" t="s">
        <v>38</v>
      </c>
      <c r="B8" s="13" t="s">
        <v>42</v>
      </c>
      <c r="C8" s="15" t="s">
        <v>43</v>
      </c>
      <c r="D8" s="13" t="s">
        <v>44</v>
      </c>
      <c r="E8" s="13" t="s">
        <v>84</v>
      </c>
      <c r="F8" s="20" t="s">
        <v>70</v>
      </c>
      <c r="G8" s="20" t="s">
        <v>71</v>
      </c>
      <c r="H8" s="20" t="s">
        <v>79</v>
      </c>
    </row>
    <row r="9" spans="1:8" x14ac:dyDescent="0.25">
      <c r="A9" s="21" t="s">
        <v>11</v>
      </c>
      <c r="B9" s="22">
        <v>4155</v>
      </c>
      <c r="C9" s="12">
        <f>(720.39-(0.059*B9))</f>
        <v>475.245</v>
      </c>
      <c r="D9" s="12">
        <f>(C9/0.8)*0.1</f>
        <v>59.405625000000001</v>
      </c>
      <c r="E9" s="12">
        <f>(C9/0.8)*0.1</f>
        <v>59.405625000000001</v>
      </c>
      <c r="F9" s="12">
        <f>SUM(C9:E9)</f>
        <v>594.05624999999998</v>
      </c>
      <c r="G9" s="12">
        <f>F9*0.4</f>
        <v>237.6225</v>
      </c>
      <c r="H9" s="14">
        <f>G9*10</f>
        <v>2376.2249999999999</v>
      </c>
    </row>
    <row r="10" spans="1:8" x14ac:dyDescent="0.25">
      <c r="A10" s="21" t="s">
        <v>12</v>
      </c>
      <c r="B10" s="22">
        <v>1990</v>
      </c>
      <c r="C10" s="12">
        <f t="shared" ref="C10:C11" si="2">(720.39-(0.059*B10))</f>
        <v>602.98</v>
      </c>
      <c r="D10" s="12">
        <f t="shared" ref="D10:D11" si="3">(C10/0.8)*0.1</f>
        <v>75.372500000000002</v>
      </c>
      <c r="E10" s="12">
        <f t="shared" ref="E10:E11" si="4">(C10/0.8)*0.1</f>
        <v>75.372500000000002</v>
      </c>
      <c r="F10" s="12">
        <f t="shared" ref="F10:F11" si="5">SUM(C10:E10)</f>
        <v>753.72499999999991</v>
      </c>
      <c r="G10" s="12">
        <f t="shared" ref="G10:G11" si="6">F10*0.4</f>
        <v>301.48999999999995</v>
      </c>
      <c r="H10" s="14">
        <f t="shared" ref="H10:H11" si="7">G10*10</f>
        <v>3014.8999999999996</v>
      </c>
    </row>
    <row r="11" spans="1:8" x14ac:dyDescent="0.25">
      <c r="A11" s="21" t="s">
        <v>13</v>
      </c>
      <c r="B11" s="22">
        <v>2510</v>
      </c>
      <c r="C11" s="12">
        <f t="shared" si="2"/>
        <v>572.29999999999995</v>
      </c>
      <c r="D11" s="12">
        <f t="shared" si="3"/>
        <v>71.537499999999994</v>
      </c>
      <c r="E11" s="12">
        <f t="shared" si="4"/>
        <v>71.537499999999994</v>
      </c>
      <c r="F11" s="12">
        <f t="shared" si="5"/>
        <v>715.375</v>
      </c>
      <c r="G11" s="12">
        <f t="shared" si="6"/>
        <v>286.15000000000003</v>
      </c>
      <c r="H11" s="14">
        <f t="shared" si="7"/>
        <v>2861.5000000000005</v>
      </c>
    </row>
    <row r="13" spans="1:8" x14ac:dyDescent="0.25">
      <c r="A13" s="27" t="s">
        <v>83</v>
      </c>
      <c r="B13" s="27"/>
      <c r="C13" s="27"/>
      <c r="D13" s="27"/>
      <c r="E13" s="27"/>
      <c r="F13" s="27"/>
      <c r="G13" s="27"/>
    </row>
    <row r="14" spans="1:8" ht="60" x14ac:dyDescent="0.25">
      <c r="B14" s="24" t="s">
        <v>72</v>
      </c>
      <c r="C14" s="24" t="s">
        <v>73</v>
      </c>
      <c r="D14" s="24" t="s">
        <v>74</v>
      </c>
      <c r="E14" s="24" t="s">
        <v>75</v>
      </c>
      <c r="F14" s="24" t="s">
        <v>76</v>
      </c>
      <c r="G14" s="24" t="s">
        <v>78</v>
      </c>
    </row>
    <row r="15" spans="1:8" x14ac:dyDescent="0.25">
      <c r="A15" s="23" t="s">
        <v>11</v>
      </c>
      <c r="B15" s="1">
        <v>4155</v>
      </c>
      <c r="C15" s="1">
        <v>2499</v>
      </c>
      <c r="D15" s="1">
        <v>3281</v>
      </c>
      <c r="E15" s="1">
        <v>4593593</v>
      </c>
      <c r="F15" s="1">
        <v>5024633</v>
      </c>
      <c r="G15" s="12">
        <f>F15/C15</f>
        <v>2010.6574629851941</v>
      </c>
    </row>
    <row r="16" spans="1:8" x14ac:dyDescent="0.25">
      <c r="A16" s="23" t="s">
        <v>12</v>
      </c>
      <c r="B16" s="1">
        <v>1990</v>
      </c>
      <c r="C16" s="1">
        <v>1099</v>
      </c>
      <c r="D16" s="1">
        <v>1187936</v>
      </c>
      <c r="E16" s="1">
        <v>1663110</v>
      </c>
      <c r="F16" s="1">
        <v>2298237</v>
      </c>
      <c r="G16" s="12">
        <f t="shared" ref="G16:G17" si="8">F16/C16</f>
        <v>2091.2074613284803</v>
      </c>
    </row>
    <row r="17" spans="1:7" x14ac:dyDescent="0.25">
      <c r="A17" s="23" t="s">
        <v>77</v>
      </c>
      <c r="B17" s="1">
        <v>2510</v>
      </c>
      <c r="C17" s="1">
        <v>1299</v>
      </c>
      <c r="D17" s="1">
        <v>898995</v>
      </c>
      <c r="E17" s="1">
        <v>1258593</v>
      </c>
      <c r="F17" s="1">
        <v>2262805</v>
      </c>
      <c r="G17" s="12">
        <f t="shared" si="8"/>
        <v>1741.9591993841416</v>
      </c>
    </row>
    <row r="19" spans="1:7" ht="60" x14ac:dyDescent="0.25">
      <c r="B19" s="24" t="s">
        <v>78</v>
      </c>
      <c r="C19" s="20" t="s">
        <v>79</v>
      </c>
      <c r="D19" s="20" t="s">
        <v>80</v>
      </c>
    </row>
    <row r="20" spans="1:7" x14ac:dyDescent="0.25">
      <c r="A20" s="23" t="s">
        <v>11</v>
      </c>
      <c r="B20" s="14">
        <v>2010.6574629851941</v>
      </c>
      <c r="C20" s="14">
        <v>2376.2249999999999</v>
      </c>
      <c r="D20" s="25">
        <f>C20-B20</f>
        <v>365.56753701480579</v>
      </c>
    </row>
    <row r="21" spans="1:7" x14ac:dyDescent="0.25">
      <c r="A21" s="23" t="s">
        <v>12</v>
      </c>
      <c r="B21" s="14">
        <v>2091.2074613284803</v>
      </c>
      <c r="C21" s="14">
        <v>3014.8999999999996</v>
      </c>
      <c r="D21" s="25">
        <f t="shared" ref="D21:D22" si="9">C21-B21</f>
        <v>923.69253867151929</v>
      </c>
    </row>
    <row r="22" spans="1:7" x14ac:dyDescent="0.25">
      <c r="A22" s="23" t="s">
        <v>77</v>
      </c>
      <c r="B22" s="14">
        <v>1741.9591993841416</v>
      </c>
      <c r="C22" s="14">
        <v>2861.5000000000005</v>
      </c>
      <c r="D22" s="25">
        <f t="shared" si="9"/>
        <v>1119.5408006158589</v>
      </c>
    </row>
  </sheetData>
  <mergeCells count="3">
    <mergeCell ref="A1:E1"/>
    <mergeCell ref="A7:H7"/>
    <mergeCell ref="A13:G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Q2</vt:lpstr>
      <vt:lpstr>Regression Equation</vt:lpstr>
      <vt:lpstr>Q3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2019-02-28T04:46:15Z</dcterms:modified>
</cp:coreProperties>
</file>