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5360" windowHeight="7620" tabRatio="791" activeTab="3"/>
  </bookViews>
  <sheets>
    <sheet name="Summary Financial Data (Actual " sheetId="1" r:id="rId1"/>
    <sheet name="Sheet3" sheetId="2" r:id="rId2"/>
    <sheet name="CDS" sheetId="3" r:id="rId3"/>
    <sheet name="Default Prob, Cashflow, NPV " sheetId="6" r:id="rId4"/>
    <sheet name="Debt Schedule (Projected)" sheetId="4" r:id="rId5"/>
    <sheet name="DELPHI BONDS" sheetId="5" r:id="rId6"/>
  </sheets>
  <definedNames>
    <definedName name="solver_adj" localSheetId="3" hidden="1">'Default Prob, Cashflow, NPV '!$D$17</definedName>
    <definedName name="solver_cvg" localSheetId="3" hidden="1">0.0001</definedName>
    <definedName name="solver_drv" localSheetId="3" hidden="1">1</definedName>
    <definedName name="solver_est" localSheetId="3" hidden="1">1</definedName>
    <definedName name="solver_itr" localSheetId="3" hidden="1">100</definedName>
    <definedName name="solver_lin" localSheetId="3" hidden="1">2</definedName>
    <definedName name="solver_neg" localSheetId="3" hidden="1">2</definedName>
    <definedName name="solver_num" localSheetId="3" hidden="1">0</definedName>
    <definedName name="solver_nwt" localSheetId="3" hidden="1">1</definedName>
    <definedName name="solver_opt" localSheetId="3" hidden="1">'Default Prob, Cashflow, NPV '!$E$64</definedName>
    <definedName name="solver_pre" localSheetId="3" hidden="1">0.000001</definedName>
    <definedName name="solver_scl" localSheetId="3" hidden="1">2</definedName>
    <definedName name="solver_sho" localSheetId="3" hidden="1">2</definedName>
    <definedName name="solver_tim" localSheetId="3" hidden="1">100</definedName>
    <definedName name="solver_tol" localSheetId="3" hidden="1">0.05</definedName>
    <definedName name="solver_typ" localSheetId="3" hidden="1">2</definedName>
    <definedName name="solver_val" localSheetId="3" hidden="1">0</definedName>
  </definedNames>
  <calcPr calcId="162913"/>
</workbook>
</file>

<file path=xl/calcChain.xml><?xml version="1.0" encoding="utf-8"?>
<calcChain xmlns="http://schemas.openxmlformats.org/spreadsheetml/2006/main">
  <c r="E6" i="4" l="1"/>
  <c r="F6" i="4" s="1"/>
  <c r="G6" i="4" s="1"/>
  <c r="D7" i="4"/>
  <c r="E7" i="4" s="1"/>
  <c r="F7" i="4" s="1"/>
  <c r="G7" i="4" s="1"/>
  <c r="C7" i="4"/>
  <c r="C6" i="4"/>
  <c r="C8" i="4" s="1"/>
  <c r="C5" i="4"/>
  <c r="D5" i="4" s="1"/>
  <c r="D42" i="6"/>
  <c r="D41" i="6"/>
  <c r="D40" i="6"/>
  <c r="D39" i="6"/>
  <c r="D38" i="6"/>
  <c r="C27" i="6"/>
  <c r="C26" i="6"/>
  <c r="C25" i="6"/>
  <c r="C24" i="6"/>
  <c r="C23" i="6"/>
  <c r="C5" i="6"/>
  <c r="C11" i="5"/>
  <c r="B8" i="4"/>
  <c r="H52" i="3"/>
  <c r="F52" i="3"/>
  <c r="H51" i="3"/>
  <c r="F51" i="3"/>
  <c r="H50" i="3"/>
  <c r="F50" i="3"/>
  <c r="C50" i="3"/>
  <c r="H49" i="3"/>
  <c r="F49" i="3"/>
  <c r="H48" i="3"/>
  <c r="B49" i="3" s="1"/>
  <c r="F48" i="3"/>
  <c r="E48" i="3"/>
  <c r="G44" i="3"/>
  <c r="G43" i="3"/>
  <c r="G42" i="3"/>
  <c r="G41" i="3"/>
  <c r="E41" i="3"/>
  <c r="F41" i="3" s="1"/>
  <c r="H41" i="3" s="1"/>
  <c r="G40" i="3"/>
  <c r="E40" i="3"/>
  <c r="F40" i="3" s="1"/>
  <c r="H40" i="3" s="1"/>
  <c r="G35" i="3"/>
  <c r="G34" i="3"/>
  <c r="G33" i="3"/>
  <c r="B33" i="3"/>
  <c r="E49" i="3" s="1"/>
  <c r="G32" i="3"/>
  <c r="G31" i="3"/>
  <c r="B48" i="3" s="1"/>
  <c r="F31" i="3"/>
  <c r="H31" i="3" s="1"/>
  <c r="E31" i="3"/>
  <c r="E32" i="3" s="1"/>
  <c r="H24" i="3"/>
  <c r="F24" i="3"/>
  <c r="H23" i="3"/>
  <c r="F23" i="3"/>
  <c r="H22" i="3"/>
  <c r="F22" i="3"/>
  <c r="H21" i="3"/>
  <c r="F21" i="3"/>
  <c r="H20" i="3"/>
  <c r="F20" i="3"/>
  <c r="E20" i="3"/>
  <c r="G20" i="3" s="1"/>
  <c r="I20" i="3" s="1"/>
  <c r="G16" i="3"/>
  <c r="G15" i="3"/>
  <c r="G14" i="3"/>
  <c r="G13" i="3"/>
  <c r="G12" i="3"/>
  <c r="F12" i="3"/>
  <c r="H12" i="3" s="1"/>
  <c r="E12" i="3"/>
  <c r="G8" i="3"/>
  <c r="G7" i="3"/>
  <c r="G6" i="3"/>
  <c r="B6" i="3"/>
  <c r="G5" i="3"/>
  <c r="G4" i="3"/>
  <c r="E4" i="3"/>
  <c r="F4" i="3" s="1"/>
  <c r="H4" i="3" s="1"/>
  <c r="B17" i="2"/>
  <c r="B16" i="2"/>
  <c r="B15" i="2"/>
  <c r="B14" i="2"/>
  <c r="B13" i="2"/>
  <c r="B12" i="2"/>
  <c r="B11" i="2"/>
  <c r="B10" i="2"/>
  <c r="B7" i="2"/>
  <c r="B6" i="2"/>
  <c r="E37" i="1"/>
  <c r="E36" i="1"/>
  <c r="M23" i="1"/>
  <c r="E21" i="1"/>
  <c r="E23" i="1" s="1"/>
  <c r="D21" i="1"/>
  <c r="D36" i="1" s="1"/>
  <c r="C21" i="1"/>
  <c r="C23" i="1" s="1"/>
  <c r="B21" i="1"/>
  <c r="B36" i="1" s="1"/>
  <c r="K19" i="1"/>
  <c r="J19" i="1"/>
  <c r="I19" i="1"/>
  <c r="H19" i="1"/>
  <c r="G19" i="1"/>
  <c r="F19" i="1"/>
  <c r="E18" i="1"/>
  <c r="E19" i="1" s="1"/>
  <c r="D18" i="1"/>
  <c r="C18" i="1"/>
  <c r="B18" i="1"/>
  <c r="B19" i="1" s="1"/>
  <c r="E14" i="1"/>
  <c r="E15" i="1" s="1"/>
  <c r="B14" i="1"/>
  <c r="B15" i="1" s="1"/>
  <c r="E13" i="1"/>
  <c r="B13" i="1"/>
  <c r="K11" i="1"/>
  <c r="J11" i="1"/>
  <c r="I11" i="1"/>
  <c r="H11" i="1"/>
  <c r="G11" i="1"/>
  <c r="C10" i="1"/>
  <c r="B50" i="3" l="1"/>
  <c r="D8" i="4"/>
  <c r="E8" i="4" s="1"/>
  <c r="F8" i="4" s="1"/>
  <c r="E5" i="4"/>
  <c r="F5" i="4" s="1"/>
  <c r="G5" i="4" s="1"/>
  <c r="G8" i="4" s="1"/>
  <c r="C36" i="1"/>
  <c r="G49" i="3"/>
  <c r="I49" i="3" s="1"/>
  <c r="B34" i="3"/>
  <c r="E33" i="3" s="1"/>
  <c r="F33" i="3" s="1"/>
  <c r="H33" i="3" s="1"/>
  <c r="D5" i="6"/>
  <c r="C6" i="6"/>
  <c r="C38" i="6"/>
  <c r="E38" i="6" s="1"/>
  <c r="C14" i="1"/>
  <c r="C15" i="1" s="1"/>
  <c r="C13" i="1"/>
  <c r="D10" i="1"/>
  <c r="D19" i="1" s="1"/>
  <c r="C11" i="1"/>
  <c r="B23" i="1"/>
  <c r="E5" i="3"/>
  <c r="E13" i="3"/>
  <c r="F13" i="3" s="1"/>
  <c r="H13" i="3" s="1"/>
  <c r="B7" i="3"/>
  <c r="F32" i="3"/>
  <c r="H32" i="3" s="1"/>
  <c r="E42" i="3"/>
  <c r="F42" i="3" s="1"/>
  <c r="H42" i="3" s="1"/>
  <c r="B35" i="3"/>
  <c r="C19" i="1"/>
  <c r="D23" i="1"/>
  <c r="E21" i="3"/>
  <c r="G21" i="3" s="1"/>
  <c r="I21" i="3" s="1"/>
  <c r="G48" i="3"/>
  <c r="I48" i="3" s="1"/>
  <c r="E50" i="3"/>
  <c r="G50" i="3" s="1"/>
  <c r="I50" i="3" s="1"/>
  <c r="C39" i="6" l="1"/>
  <c r="E39" i="6" s="1"/>
  <c r="D6" i="6"/>
  <c r="E22" i="3"/>
  <c r="G22" i="3" s="1"/>
  <c r="I22" i="3" s="1"/>
  <c r="E14" i="3"/>
  <c r="F14" i="3" s="1"/>
  <c r="H14" i="3" s="1"/>
  <c r="B8" i="3"/>
  <c r="E6" i="3"/>
  <c r="F5" i="3"/>
  <c r="H5" i="3" s="1"/>
  <c r="E51" i="3"/>
  <c r="G51" i="3" s="1"/>
  <c r="I51" i="3" s="1"/>
  <c r="E43" i="3"/>
  <c r="F43" i="3" s="1"/>
  <c r="H43" i="3" s="1"/>
  <c r="B36" i="3"/>
  <c r="E34" i="3"/>
  <c r="D11" i="1"/>
  <c r="F10" i="1" s="1"/>
  <c r="D14" i="1"/>
  <c r="D15" i="1" s="1"/>
  <c r="B4" i="1" s="1"/>
  <c r="D13" i="1"/>
  <c r="B3" i="1" s="1"/>
  <c r="G10" i="1"/>
  <c r="C7" i="6" l="1"/>
  <c r="G13" i="1"/>
  <c r="H13" i="1" s="1"/>
  <c r="I13" i="1" s="1"/>
  <c r="J13" i="1" s="1"/>
  <c r="K13" i="1" s="1"/>
  <c r="F13" i="1"/>
  <c r="F18" i="1"/>
  <c r="E44" i="3"/>
  <c r="F44" i="3" s="1"/>
  <c r="H44" i="3" s="1"/>
  <c r="E52" i="3"/>
  <c r="G52" i="3" s="1"/>
  <c r="I52" i="3" s="1"/>
  <c r="I53" i="3" s="1"/>
  <c r="B9" i="3"/>
  <c r="E15" i="3"/>
  <c r="F15" i="3" s="1"/>
  <c r="H15" i="3" s="1"/>
  <c r="E23" i="3"/>
  <c r="G23" i="3" s="1"/>
  <c r="I23" i="3" s="1"/>
  <c r="G18" i="1"/>
  <c r="G12" i="1"/>
  <c r="H10" i="1"/>
  <c r="G15" i="1"/>
  <c r="F15" i="1"/>
  <c r="F14" i="1" s="1"/>
  <c r="F16" i="1" s="1"/>
  <c r="F20" i="1" s="1"/>
  <c r="F34" i="3"/>
  <c r="H34" i="3" s="1"/>
  <c r="E35" i="3"/>
  <c r="F35" i="3" s="1"/>
  <c r="H35" i="3" s="1"/>
  <c r="H45" i="3"/>
  <c r="F6" i="3"/>
  <c r="H6" i="3" s="1"/>
  <c r="E7" i="3"/>
  <c r="H36" i="3" l="1"/>
  <c r="C40" i="6"/>
  <c r="E40" i="6" s="1"/>
  <c r="D7" i="6"/>
  <c r="E8" i="3"/>
  <c r="F8" i="3" s="1"/>
  <c r="H8" i="3" s="1"/>
  <c r="F7" i="3"/>
  <c r="H7" i="3" s="1"/>
  <c r="B39" i="3"/>
  <c r="B42" i="3" s="1"/>
  <c r="G14" i="1"/>
  <c r="G16" i="1" s="1"/>
  <c r="G20" i="1" s="1"/>
  <c r="H15" i="1"/>
  <c r="H18" i="1"/>
  <c r="I10" i="1"/>
  <c r="H12" i="1"/>
  <c r="E24" i="3"/>
  <c r="G24" i="3" s="1"/>
  <c r="I24" i="3" s="1"/>
  <c r="I25" i="3" s="1"/>
  <c r="E16" i="3"/>
  <c r="F16" i="3" s="1"/>
  <c r="H16" i="3" s="1"/>
  <c r="H17" i="3" s="1"/>
  <c r="C8" i="6" l="1"/>
  <c r="I18" i="1"/>
  <c r="I12" i="1"/>
  <c r="J10" i="1"/>
  <c r="I15" i="1"/>
  <c r="H14" i="1"/>
  <c r="H16" i="1" s="1"/>
  <c r="H20" i="1" s="1"/>
  <c r="B12" i="3"/>
  <c r="D17" i="6" s="1"/>
  <c r="H9" i="3"/>
  <c r="B11" i="3" s="1"/>
  <c r="B14" i="3" s="1"/>
  <c r="B40" i="3"/>
  <c r="B51" i="6" l="1"/>
  <c r="C51" i="6" s="1"/>
  <c r="B23" i="6"/>
  <c r="D23" i="6" s="1"/>
  <c r="B52" i="6"/>
  <c r="C52" i="6" s="1"/>
  <c r="B24" i="6"/>
  <c r="D24" i="6" s="1"/>
  <c r="B53" i="6"/>
  <c r="C53" i="6" s="1"/>
  <c r="B25" i="6"/>
  <c r="D25" i="6" s="1"/>
  <c r="C41" i="6"/>
  <c r="E41" i="6" s="1"/>
  <c r="B54" i="6"/>
  <c r="C54" i="6" s="1"/>
  <c r="D8" i="6"/>
  <c r="I14" i="1"/>
  <c r="I16" i="1" s="1"/>
  <c r="I20" i="1" s="1"/>
  <c r="J15" i="1"/>
  <c r="J12" i="1"/>
  <c r="K10" i="1"/>
  <c r="J18" i="1"/>
  <c r="B26" i="6" l="1"/>
  <c r="D26" i="6" s="1"/>
  <c r="C9" i="6"/>
  <c r="D9" i="6" s="1"/>
  <c r="B27" i="6" s="1"/>
  <c r="D27" i="6" s="1"/>
  <c r="K18" i="1"/>
  <c r="K12" i="1"/>
  <c r="K15" i="1"/>
  <c r="K14" i="1" s="1"/>
  <c r="K16" i="1" s="1"/>
  <c r="K20" i="1" s="1"/>
  <c r="J14" i="1"/>
  <c r="J16" i="1" s="1"/>
  <c r="J20" i="1" s="1"/>
  <c r="D29" i="6" l="1"/>
  <c r="B55" i="6"/>
  <c r="C55" i="6" s="1"/>
  <c r="C57" i="6" s="1"/>
  <c r="C42" i="6"/>
  <c r="E42" i="6" s="1"/>
  <c r="E44" i="6" s="1"/>
  <c r="E60" i="6" s="1"/>
  <c r="E61" i="6" l="1"/>
  <c r="E64" i="6" s="1"/>
</calcChain>
</file>

<file path=xl/comments1.xml><?xml version="1.0" encoding="utf-8"?>
<comments xmlns="http://schemas.openxmlformats.org/spreadsheetml/2006/main">
  <authors>
    <author>Aswath Damodaran</author>
  </authors>
  <commentList>
    <comment ref="C9" authorId="0" shapeId="0">
      <text>
        <r>
          <rPr>
            <b/>
            <sz val="9"/>
            <color indexed="81"/>
            <rFont val="Geneva"/>
          </rPr>
          <t>Aswath Damodaran:</t>
        </r>
        <r>
          <rPr>
            <sz val="9"/>
            <color indexed="81"/>
            <rFont val="Geneva"/>
          </rPr>
          <t xml:space="preserve">
Do not enter this if the seasoned bond has a remaining maturity exactly equal to a round number of years….</t>
        </r>
      </text>
    </comment>
  </commentList>
</comments>
</file>

<file path=xl/sharedStrings.xml><?xml version="1.0" encoding="utf-8"?>
<sst xmlns="http://schemas.openxmlformats.org/spreadsheetml/2006/main" count="205" uniqueCount="133">
  <si>
    <t>Assumptions</t>
  </si>
  <si>
    <t>CDS stuff</t>
  </si>
  <si>
    <t>Continuously Compunded Risk Free Rate</t>
  </si>
  <si>
    <t>s=PR(1-r)</t>
  </si>
  <si>
    <t>Start: june 30, 2005</t>
  </si>
  <si>
    <t>2006 maturity: 15/06/2006</t>
  </si>
  <si>
    <t>Debt Schedule</t>
  </si>
  <si>
    <t>Sales Growth Rate</t>
  </si>
  <si>
    <t>Net Sales Contributed by GM %</t>
  </si>
  <si>
    <t>Date</t>
  </si>
  <si>
    <t>Payment</t>
  </si>
  <si>
    <t>Debt</t>
  </si>
  <si>
    <t>Time</t>
  </si>
  <si>
    <t>Survival Prob</t>
  </si>
  <si>
    <t>Expected Payoff</t>
  </si>
  <si>
    <t>Discount factor</t>
  </si>
  <si>
    <t>PV of exp payment</t>
  </si>
  <si>
    <t>Recovery Rate</t>
  </si>
  <si>
    <t>Long term Debt</t>
  </si>
  <si>
    <t>COGS (%) Sales</t>
  </si>
  <si>
    <t>Unsecured Notes</t>
  </si>
  <si>
    <t>2009 maturity: 5/1/2009</t>
  </si>
  <si>
    <t>($ in millions, except per share data)</t>
  </si>
  <si>
    <t>PD1</t>
  </si>
  <si>
    <t>Actual</t>
  </si>
  <si>
    <t>PD2</t>
  </si>
  <si>
    <t>Other Costs (% Sales)</t>
  </si>
  <si>
    <t>Estimates</t>
  </si>
  <si>
    <t>PD3</t>
  </si>
  <si>
    <t>PD4</t>
  </si>
  <si>
    <t>PD5</t>
  </si>
  <si>
    <t>Period Ending December 31
(except quarterly periods)</t>
  </si>
  <si>
    <t>Total</t>
  </si>
  <si>
    <t>PV of expected Payment</t>
  </si>
  <si>
    <t>Actuals</t>
  </si>
  <si>
    <t>Default Probability</t>
  </si>
  <si>
    <t>Expected Accr Pmt</t>
  </si>
  <si>
    <t>PV of payment</t>
  </si>
  <si>
    <t>Breakeven CDS Spread</t>
  </si>
  <si>
    <t>2005Q2</t>
  </si>
  <si>
    <t>Total Debt</t>
  </si>
  <si>
    <t>2005 Q1-2</t>
  </si>
  <si>
    <t>2005 Q3-4</t>
  </si>
  <si>
    <t>Value of swap negotiated some time ago:</t>
  </si>
  <si>
    <t>Income Statement Data</t>
  </si>
  <si>
    <t>per dollar of principal</t>
  </si>
  <si>
    <t>Net Sales</t>
  </si>
  <si>
    <t>With initial spread (in basis points)</t>
  </si>
  <si>
    <t>PD</t>
  </si>
  <si>
    <t>PV of exp payoff</t>
  </si>
  <si>
    <t>YoY Net Sales Growth</t>
  </si>
  <si>
    <t>n/a</t>
  </si>
  <si>
    <t xml:space="preserve">      Net Sales contributed by GM ($)</t>
  </si>
  <si>
    <t>Our numbers</t>
  </si>
  <si>
    <t xml:space="preserve">      Net Sales contributed by GM (%)</t>
  </si>
  <si>
    <t>Implied COGS</t>
  </si>
  <si>
    <t>Number of times</t>
  </si>
  <si>
    <t>Implied COGS (% Sales)</t>
  </si>
  <si>
    <t>Backed out PD logic:</t>
  </si>
  <si>
    <t>Newly issued spread</t>
  </si>
  <si>
    <t>Numerator</t>
  </si>
  <si>
    <t>Denominator</t>
  </si>
  <si>
    <t>Operating Income (Loss)</t>
  </si>
  <si>
    <t>Interest Expense</t>
  </si>
  <si>
    <t>Back out PD</t>
  </si>
  <si>
    <t>Implied Costs</t>
  </si>
  <si>
    <t>Implied Costs %</t>
  </si>
  <si>
    <t>^Wrong</t>
  </si>
  <si>
    <t>Net Income (Loss)</t>
  </si>
  <si>
    <t>Diluted EPS</t>
  </si>
  <si>
    <t>Dividend-Per-Share</t>
  </si>
  <si>
    <t xml:space="preserve">      Payout Ratio</t>
  </si>
  <si>
    <t>D/E</t>
  </si>
  <si>
    <t>Net Loss forecasted YOY</t>
  </si>
  <si>
    <t>Balance Sheet Data</t>
  </si>
  <si>
    <t>Bankruptcy imminent</t>
  </si>
  <si>
    <t>Total Assets</t>
  </si>
  <si>
    <t>Total Liabilities</t>
  </si>
  <si>
    <t>Pension Benefits</t>
  </si>
  <si>
    <t>Other Post-Retirement Obligations</t>
  </si>
  <si>
    <t>Shareholders' Equity (Deficit)</t>
  </si>
  <si>
    <t>Other</t>
  </si>
  <si>
    <t>Common Shares (millions)</t>
  </si>
  <si>
    <t>Share Price (end of period)</t>
  </si>
  <si>
    <t>Price-Earnings Ratio</t>
  </si>
  <si>
    <t xml:space="preserve">   Notes payable and current proportion of LTD</t>
  </si>
  <si>
    <t>Junior subordinated notes</t>
  </si>
  <si>
    <t>Face Value of Bond =</t>
  </si>
  <si>
    <t>Coupon Rate on Bond =</t>
  </si>
  <si>
    <t>Frequency of coupons =</t>
  </si>
  <si>
    <t>(1: Annual; 2: Semi-annual; 4: Quarterly; 12: Monthly)</t>
  </si>
  <si>
    <t>Time to Maturity =</t>
  </si>
  <si>
    <t>Interest Rate on Bond  =</t>
  </si>
  <si>
    <t>(Should include default risk spread: Use T.Bond rate for similar maturity + default spread)</t>
  </si>
  <si>
    <t>If seasoned bond, enter the following</t>
  </si>
  <si>
    <t>Months until next coupon =</t>
  </si>
  <si>
    <t>Price of Bond =</t>
  </si>
  <si>
    <t>DELHI BONDS VALUATION</t>
  </si>
  <si>
    <t>Net Debt</t>
  </si>
  <si>
    <t>Hazard</t>
  </si>
  <si>
    <t>Default</t>
  </si>
  <si>
    <t>Survival</t>
  </si>
  <si>
    <t>(years)</t>
  </si>
  <si>
    <t>Rate</t>
  </si>
  <si>
    <t>Probability</t>
  </si>
  <si>
    <t>Now we consider a 5-Year CDS on this Reference Entity.</t>
  </si>
  <si>
    <t>Additional Assumptions:</t>
  </si>
  <si>
    <t>Swap Payments are made once a year, at the end of the year.</t>
  </si>
  <si>
    <t>LIBOR</t>
  </si>
  <si>
    <t>Notional Principal</t>
  </si>
  <si>
    <t>CDS Spread</t>
  </si>
  <si>
    <t>Expected Payments from the Default Protection Buyer to the Default Protection Seller:</t>
  </si>
  <si>
    <t>Expected</t>
  </si>
  <si>
    <t xml:space="preserve">Discount </t>
  </si>
  <si>
    <t>PV of</t>
  </si>
  <si>
    <t>Factor</t>
  </si>
  <si>
    <t>Expected Pmt.</t>
  </si>
  <si>
    <t>Total:</t>
  </si>
  <si>
    <t>Calculation of the Expected Value of the Default Protection Buyer</t>
  </si>
  <si>
    <t>Recovery</t>
  </si>
  <si>
    <t xml:space="preserve">Expected </t>
  </si>
  <si>
    <t>Payoff</t>
  </si>
  <si>
    <t>Factor*</t>
  </si>
  <si>
    <t>* Note that this discount is different from that used in the Default Protection Seller's receipts, as here we assume that default would occur at the middle of the year.</t>
  </si>
  <si>
    <t>Expected Payments from the Default Protection Buyer to the Default Protection Seller -- in the event of a default.</t>
  </si>
  <si>
    <t>PV Of</t>
  </si>
  <si>
    <t>Expected Pmt</t>
  </si>
  <si>
    <t>Total PV of CDS to Default Protection Buyer:</t>
  </si>
  <si>
    <t>Total PV of CDS to Default Protection Seller:</t>
  </si>
  <si>
    <t>Use Solver to find that swap rate (D24) which equates</t>
  </si>
  <si>
    <t xml:space="preserve"> the EPV of the long and short positions:</t>
  </si>
  <si>
    <t>-</t>
  </si>
  <si>
    <t>UNCONDITIONAL PROBABILITIES &amp; SURVIVAL PROBABILITIES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</si>
</sst>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#,##0.000000000_);\(#,##0.000000000\)"/>
    <numFmt numFmtId="165" formatCode="#,##0.00000000_);\(#,##0.00000000\)"/>
    <numFmt numFmtId="166" formatCode="#,##0.0000_);\(#,##0.0000\)"/>
    <numFmt numFmtId="167" formatCode="#,##0.0000000_);\(#,##0.0000000\)"/>
    <numFmt numFmtId="168" formatCode="&quot;$&quot;#,##0.00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i/>
      <sz val="9"/>
      <name val="Arial"/>
      <family val="2"/>
    </font>
    <font>
      <b/>
      <u/>
      <sz val="10"/>
      <name val="Arial"/>
      <family val="2"/>
    </font>
    <font>
      <sz val="9"/>
      <name val="Geneva"/>
    </font>
    <font>
      <b/>
      <sz val="12"/>
      <name val="Geneva"/>
    </font>
    <font>
      <i/>
      <sz val="9"/>
      <name val="Geneva"/>
    </font>
    <font>
      <b/>
      <sz val="10"/>
      <name val="Times"/>
    </font>
    <font>
      <b/>
      <sz val="9"/>
      <color indexed="81"/>
      <name val="Geneva"/>
    </font>
    <font>
      <sz val="9"/>
      <color indexed="81"/>
      <name val="Geneva"/>
    </font>
    <font>
      <b/>
      <sz val="13"/>
      <name val="Times New Roman"/>
      <family val="1"/>
    </font>
    <font>
      <sz val="1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7" fillId="0" borderId="1"/>
    <xf numFmtId="44" fontId="7" fillId="0" borderId="1" applyFont="0" applyFill="0" applyBorder="0" applyAlignment="0" applyProtection="0"/>
    <xf numFmtId="0" fontId="1" fillId="0" borderId="1"/>
  </cellStyleXfs>
  <cellXfs count="159">
    <xf numFmtId="0" fontId="0" fillId="0" borderId="0" xfId="0"/>
    <xf numFmtId="0" fontId="1" fillId="0" borderId="1" xfId="0" applyFont="1" applyBorder="1" applyAlignment="1"/>
    <xf numFmtId="0" fontId="1" fillId="0" borderId="2" xfId="0" applyFont="1" applyBorder="1" applyAlignment="1"/>
    <xf numFmtId="10" fontId="1" fillId="0" borderId="2" xfId="0" applyNumberFormat="1" applyFont="1" applyBorder="1" applyAlignment="1"/>
    <xf numFmtId="9" fontId="1" fillId="0" borderId="1" xfId="0" applyNumberFormat="1" applyFont="1" applyBorder="1" applyAlignment="1"/>
    <xf numFmtId="14" fontId="1" fillId="0" borderId="1" xfId="0" applyNumberFormat="1" applyFont="1" applyBorder="1" applyAlignment="1"/>
    <xf numFmtId="0" fontId="3" fillId="0" borderId="1" xfId="0" applyFont="1" applyBorder="1" applyAlignment="1"/>
    <xf numFmtId="9" fontId="1" fillId="0" borderId="2" xfId="0" applyNumberFormat="1" applyFont="1" applyBorder="1" applyAlignment="1"/>
    <xf numFmtId="0" fontId="1" fillId="0" borderId="3" xfId="0" applyFont="1" applyBorder="1"/>
    <xf numFmtId="0" fontId="1" fillId="0" borderId="4" xfId="0" applyFont="1" applyBorder="1" applyAlignment="1"/>
    <xf numFmtId="0" fontId="1" fillId="0" borderId="2" xfId="0" applyFont="1" applyBorder="1"/>
    <xf numFmtId="0" fontId="4" fillId="0" borderId="5" xfId="0" applyFont="1" applyBorder="1" applyAlignment="1">
      <alignment horizontal="center"/>
    </xf>
    <xf numFmtId="164" fontId="1" fillId="0" borderId="2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1" fillId="0" borderId="4" xfId="0" applyFont="1" applyBorder="1"/>
    <xf numFmtId="0" fontId="5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4" xfId="0" applyFont="1" applyBorder="1" applyAlignment="1"/>
    <xf numFmtId="37" fontId="1" fillId="0" borderId="1" xfId="0" applyNumberFormat="1" applyFont="1" applyBorder="1" applyAlignment="1"/>
    <xf numFmtId="37" fontId="1" fillId="0" borderId="4" xfId="0" applyNumberFormat="1" applyFont="1" applyBorder="1" applyAlignment="1"/>
    <xf numFmtId="37" fontId="1" fillId="0" borderId="2" xfId="0" applyNumberFormat="1" applyFont="1" applyBorder="1" applyAlignment="1"/>
    <xf numFmtId="37" fontId="1" fillId="0" borderId="1" xfId="0" applyNumberFormat="1" applyFont="1" applyBorder="1"/>
    <xf numFmtId="10" fontId="1" fillId="0" borderId="4" xfId="0" applyNumberFormat="1" applyFont="1" applyBorder="1" applyAlignment="1"/>
    <xf numFmtId="10" fontId="1" fillId="0" borderId="1" xfId="0" applyNumberFormat="1" applyFont="1" applyBorder="1" applyAlignment="1"/>
    <xf numFmtId="10" fontId="1" fillId="0" borderId="1" xfId="0" applyNumberFormat="1" applyFont="1" applyBorder="1"/>
    <xf numFmtId="37" fontId="1" fillId="0" borderId="2" xfId="0" applyNumberFormat="1" applyFont="1" applyBorder="1"/>
    <xf numFmtId="10" fontId="1" fillId="0" borderId="2" xfId="0" applyNumberFormat="1" applyFont="1" applyBorder="1"/>
    <xf numFmtId="164" fontId="1" fillId="0" borderId="1" xfId="0" applyNumberFormat="1" applyFont="1" applyBorder="1" applyAlignment="1"/>
    <xf numFmtId="165" fontId="1" fillId="0" borderId="2" xfId="0" applyNumberFormat="1" applyFont="1" applyBorder="1" applyAlignment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2" borderId="1" xfId="0" applyFont="1" applyFill="1" applyBorder="1"/>
    <xf numFmtId="39" fontId="1" fillId="0" borderId="4" xfId="0" applyNumberFormat="1" applyFont="1" applyBorder="1" applyAlignment="1"/>
    <xf numFmtId="166" fontId="1" fillId="0" borderId="1" xfId="0" applyNumberFormat="1" applyFont="1" applyBorder="1" applyAlignment="1"/>
    <xf numFmtId="166" fontId="1" fillId="0" borderId="2" xfId="0" applyNumberFormat="1" applyFont="1" applyBorder="1" applyAlignment="1"/>
    <xf numFmtId="39" fontId="1" fillId="0" borderId="1" xfId="0" applyNumberFormat="1" applyFont="1" applyBorder="1"/>
    <xf numFmtId="39" fontId="1" fillId="0" borderId="1" xfId="0" applyNumberFormat="1" applyFont="1" applyBorder="1" applyAlignment="1"/>
    <xf numFmtId="39" fontId="1" fillId="0" borderId="2" xfId="0" applyNumberFormat="1" applyFont="1" applyBorder="1" applyAlignment="1"/>
    <xf numFmtId="37" fontId="1" fillId="2" borderId="9" xfId="0" applyNumberFormat="1" applyFont="1" applyFill="1" applyBorder="1" applyAlignment="1"/>
    <xf numFmtId="165" fontId="3" fillId="2" borderId="10" xfId="0" applyNumberFormat="1" applyFont="1" applyFill="1" applyBorder="1"/>
    <xf numFmtId="37" fontId="1" fillId="0" borderId="4" xfId="0" applyNumberFormat="1" applyFont="1" applyBorder="1"/>
    <xf numFmtId="37" fontId="1" fillId="2" borderId="2" xfId="0" applyNumberFormat="1" applyFont="1" applyFill="1" applyBorder="1" applyAlignment="1"/>
    <xf numFmtId="37" fontId="1" fillId="2" borderId="4" xfId="0" applyNumberFormat="1" applyFont="1" applyFill="1" applyBorder="1"/>
    <xf numFmtId="37" fontId="1" fillId="2" borderId="8" xfId="0" applyNumberFormat="1" applyFont="1" applyFill="1" applyBorder="1" applyAlignment="1"/>
    <xf numFmtId="37" fontId="1" fillId="2" borderId="5" xfId="0" applyNumberFormat="1" applyFont="1" applyFill="1" applyBorder="1"/>
    <xf numFmtId="167" fontId="1" fillId="0" borderId="2" xfId="0" applyNumberFormat="1" applyFont="1" applyBorder="1"/>
    <xf numFmtId="168" fontId="1" fillId="0" borderId="4" xfId="0" applyNumberFormat="1" applyFont="1" applyBorder="1" applyAlignment="1"/>
    <xf numFmtId="168" fontId="1" fillId="0" borderId="1" xfId="0" applyNumberFormat="1" applyFont="1" applyBorder="1" applyAlignment="1"/>
    <xf numFmtId="168" fontId="1" fillId="0" borderId="2" xfId="0" applyNumberFormat="1" applyFont="1" applyBorder="1"/>
    <xf numFmtId="168" fontId="1" fillId="0" borderId="1" xfId="0" applyNumberFormat="1" applyFont="1" applyBorder="1"/>
    <xf numFmtId="0" fontId="1" fillId="0" borderId="4" xfId="0" applyFont="1" applyBorder="1"/>
    <xf numFmtId="0" fontId="8" fillId="0" borderId="1" xfId="1" applyFont="1"/>
    <xf numFmtId="0" fontId="7" fillId="0" borderId="1" xfId="1"/>
    <xf numFmtId="10" fontId="7" fillId="0" borderId="1" xfId="1" applyNumberFormat="1"/>
    <xf numFmtId="0" fontId="9" fillId="0" borderId="1" xfId="1" applyFont="1"/>
    <xf numFmtId="2" fontId="7" fillId="0" borderId="1" xfId="1" applyNumberFormat="1"/>
    <xf numFmtId="0" fontId="10" fillId="0" borderId="1" xfId="1" applyFont="1"/>
    <xf numFmtId="44" fontId="10" fillId="0" borderId="11" xfId="2" applyNumberFormat="1" applyFont="1" applyBorder="1"/>
    <xf numFmtId="0" fontId="14" fillId="0" borderId="1" xfId="3" applyFont="1"/>
    <xf numFmtId="0" fontId="13" fillId="5" borderId="15" xfId="3" applyFont="1" applyFill="1" applyBorder="1" applyAlignment="1">
      <alignment horizontal="center"/>
    </xf>
    <xf numFmtId="0" fontId="13" fillId="5" borderId="16" xfId="3" applyFont="1" applyFill="1" applyBorder="1" applyAlignment="1">
      <alignment horizontal="center"/>
    </xf>
    <xf numFmtId="0" fontId="13" fillId="5" borderId="17" xfId="3" applyFont="1" applyFill="1" applyBorder="1" applyAlignment="1">
      <alignment horizontal="center"/>
    </xf>
    <xf numFmtId="0" fontId="13" fillId="5" borderId="18" xfId="3" applyFont="1" applyFill="1" applyBorder="1" applyAlignment="1">
      <alignment horizontal="center"/>
    </xf>
    <xf numFmtId="0" fontId="13" fillId="5" borderId="1" xfId="3" applyFont="1" applyFill="1" applyBorder="1" applyAlignment="1">
      <alignment horizontal="center"/>
    </xf>
    <xf numFmtId="0" fontId="13" fillId="5" borderId="19" xfId="3" applyFont="1" applyFill="1" applyBorder="1" applyAlignment="1">
      <alignment horizontal="center"/>
    </xf>
    <xf numFmtId="0" fontId="14" fillId="5" borderId="18" xfId="3" applyFont="1" applyFill="1" applyBorder="1" applyAlignment="1">
      <alignment horizontal="center"/>
    </xf>
    <xf numFmtId="0" fontId="14" fillId="5" borderId="1" xfId="3" applyFont="1" applyFill="1" applyBorder="1" applyAlignment="1">
      <alignment horizontal="center"/>
    </xf>
    <xf numFmtId="0" fontId="14" fillId="5" borderId="1" xfId="3" applyFont="1" applyFill="1" applyBorder="1"/>
    <xf numFmtId="0" fontId="14" fillId="5" borderId="19" xfId="3" applyFont="1" applyFill="1" applyBorder="1"/>
    <xf numFmtId="0" fontId="14" fillId="5" borderId="20" xfId="3" applyFont="1" applyFill="1" applyBorder="1"/>
    <xf numFmtId="0" fontId="14" fillId="5" borderId="21" xfId="3" applyFont="1" applyFill="1" applyBorder="1"/>
    <xf numFmtId="0" fontId="14" fillId="5" borderId="22" xfId="3" applyFont="1" applyFill="1" applyBorder="1"/>
    <xf numFmtId="0" fontId="14" fillId="6" borderId="18" xfId="3" applyFont="1" applyFill="1" applyBorder="1"/>
    <xf numFmtId="0" fontId="14" fillId="6" borderId="1" xfId="3" applyFont="1" applyFill="1" applyBorder="1"/>
    <xf numFmtId="0" fontId="14" fillId="6" borderId="19" xfId="3" applyFont="1" applyFill="1" applyBorder="1"/>
    <xf numFmtId="0" fontId="14" fillId="6" borderId="20" xfId="3" applyFont="1" applyFill="1" applyBorder="1"/>
    <xf numFmtId="0" fontId="14" fillId="6" borderId="21" xfId="3" applyFont="1" applyFill="1" applyBorder="1"/>
    <xf numFmtId="0" fontId="14" fillId="6" borderId="22" xfId="3" applyFont="1" applyFill="1" applyBorder="1"/>
    <xf numFmtId="0" fontId="13" fillId="6" borderId="12" xfId="3" applyFont="1" applyFill="1" applyBorder="1"/>
    <xf numFmtId="0" fontId="14" fillId="6" borderId="13" xfId="3" applyFont="1" applyFill="1" applyBorder="1"/>
    <xf numFmtId="0" fontId="14" fillId="6" borderId="14" xfId="3" applyFont="1" applyFill="1" applyBorder="1"/>
    <xf numFmtId="0" fontId="14" fillId="3" borderId="18" xfId="3" applyFont="1" applyFill="1" applyBorder="1"/>
    <xf numFmtId="0" fontId="14" fillId="3" borderId="1" xfId="3" applyFont="1" applyFill="1" applyBorder="1"/>
    <xf numFmtId="0" fontId="14" fillId="3" borderId="19" xfId="3" applyFont="1" applyFill="1" applyBorder="1"/>
    <xf numFmtId="0" fontId="13" fillId="3" borderId="18" xfId="3" applyFont="1" applyFill="1" applyBorder="1" applyAlignment="1">
      <alignment horizontal="center"/>
    </xf>
    <xf numFmtId="0" fontId="13" fillId="3" borderId="1" xfId="3" applyFont="1" applyFill="1" applyBorder="1" applyAlignment="1">
      <alignment horizontal="center"/>
    </xf>
    <xf numFmtId="0" fontId="14" fillId="3" borderId="18" xfId="3" applyFont="1" applyFill="1" applyBorder="1" applyAlignment="1">
      <alignment horizontal="center"/>
    </xf>
    <xf numFmtId="0" fontId="13" fillId="3" borderId="20" xfId="3" applyFont="1" applyFill="1" applyBorder="1" applyAlignment="1">
      <alignment horizontal="center"/>
    </xf>
    <xf numFmtId="0" fontId="13" fillId="3" borderId="21" xfId="3" applyFont="1" applyFill="1" applyBorder="1" applyAlignment="1">
      <alignment horizontal="center"/>
    </xf>
    <xf numFmtId="0" fontId="14" fillId="3" borderId="21" xfId="3" applyFont="1" applyFill="1" applyBorder="1"/>
    <xf numFmtId="0" fontId="14" fillId="3" borderId="22" xfId="3" applyFont="1" applyFill="1" applyBorder="1"/>
    <xf numFmtId="0" fontId="13" fillId="3" borderId="12" xfId="3" applyFont="1" applyFill="1" applyBorder="1"/>
    <xf numFmtId="0" fontId="13" fillId="3" borderId="13" xfId="3" applyFont="1" applyFill="1" applyBorder="1"/>
    <xf numFmtId="0" fontId="13" fillId="3" borderId="14" xfId="3" applyFont="1" applyFill="1" applyBorder="1"/>
    <xf numFmtId="0" fontId="14" fillId="7" borderId="18" xfId="3" applyFont="1" applyFill="1" applyBorder="1"/>
    <xf numFmtId="0" fontId="14" fillId="7" borderId="1" xfId="3" applyFont="1" applyFill="1" applyBorder="1"/>
    <xf numFmtId="0" fontId="14" fillId="7" borderId="19" xfId="3" applyFont="1" applyFill="1" applyBorder="1"/>
    <xf numFmtId="0" fontId="13" fillId="7" borderId="18" xfId="3" applyFont="1" applyFill="1" applyBorder="1" applyAlignment="1">
      <alignment horizontal="center"/>
    </xf>
    <xf numFmtId="0" fontId="13" fillId="7" borderId="1" xfId="3" applyFont="1" applyFill="1" applyBorder="1" applyAlignment="1">
      <alignment horizontal="center"/>
    </xf>
    <xf numFmtId="0" fontId="14" fillId="7" borderId="18" xfId="3" applyFont="1" applyFill="1" applyBorder="1" applyAlignment="1">
      <alignment horizontal="center"/>
    </xf>
    <xf numFmtId="0" fontId="14" fillId="7" borderId="1" xfId="3" applyFont="1" applyFill="1" applyBorder="1" applyAlignment="1">
      <alignment horizontal="center"/>
    </xf>
    <xf numFmtId="0" fontId="13" fillId="7" borderId="20" xfId="3" applyFont="1" applyFill="1" applyBorder="1" applyAlignment="1">
      <alignment horizontal="left"/>
    </xf>
    <xf numFmtId="0" fontId="13" fillId="7" borderId="21" xfId="3" applyFont="1" applyFill="1" applyBorder="1" applyAlignment="1">
      <alignment horizontal="center"/>
    </xf>
    <xf numFmtId="0" fontId="13" fillId="7" borderId="22" xfId="3" applyFont="1" applyFill="1" applyBorder="1" applyAlignment="1">
      <alignment horizontal="center"/>
    </xf>
    <xf numFmtId="0" fontId="13" fillId="8" borderId="1" xfId="3" applyFont="1" applyFill="1" applyAlignment="1">
      <alignment horizontal="center"/>
    </xf>
    <xf numFmtId="0" fontId="13" fillId="5" borderId="12" xfId="3" applyFont="1" applyFill="1" applyBorder="1"/>
    <xf numFmtId="0" fontId="14" fillId="5" borderId="13" xfId="3" applyFont="1" applyFill="1" applyBorder="1"/>
    <xf numFmtId="0" fontId="14" fillId="5" borderId="14" xfId="3" applyFont="1" applyFill="1" applyBorder="1"/>
    <xf numFmtId="0" fontId="13" fillId="4" borderId="18" xfId="3" applyFont="1" applyFill="1" applyBorder="1" applyAlignment="1">
      <alignment horizontal="center"/>
    </xf>
    <xf numFmtId="0" fontId="13" fillId="4" borderId="1" xfId="3" applyFont="1" applyFill="1" applyBorder="1" applyAlignment="1">
      <alignment horizontal="center"/>
    </xf>
    <xf numFmtId="0" fontId="14" fillId="4" borderId="1" xfId="3" applyFont="1" applyFill="1" applyBorder="1"/>
    <xf numFmtId="0" fontId="14" fillId="4" borderId="19" xfId="3" applyFont="1" applyFill="1" applyBorder="1"/>
    <xf numFmtId="0" fontId="14" fillId="4" borderId="18" xfId="3" applyFont="1" applyFill="1" applyBorder="1" applyAlignment="1">
      <alignment horizontal="center"/>
    </xf>
    <xf numFmtId="0" fontId="14" fillId="4" borderId="18" xfId="3" applyFont="1" applyFill="1" applyBorder="1"/>
    <xf numFmtId="0" fontId="13" fillId="4" borderId="20" xfId="3" applyFont="1" applyFill="1" applyBorder="1" applyAlignment="1">
      <alignment horizontal="center"/>
    </xf>
    <xf numFmtId="0" fontId="13" fillId="4" borderId="21" xfId="3" applyFont="1" applyFill="1" applyBorder="1" applyAlignment="1">
      <alignment horizontal="center"/>
    </xf>
    <xf numFmtId="0" fontId="14" fillId="4" borderId="21" xfId="3" applyFont="1" applyFill="1" applyBorder="1"/>
    <xf numFmtId="0" fontId="14" fillId="4" borderId="22" xfId="3" applyFont="1" applyFill="1" applyBorder="1"/>
    <xf numFmtId="0" fontId="14" fillId="9" borderId="15" xfId="3" applyFont="1" applyFill="1" applyBorder="1"/>
    <xf numFmtId="0" fontId="14" fillId="9" borderId="16" xfId="3" applyFont="1" applyFill="1" applyBorder="1"/>
    <xf numFmtId="0" fontId="13" fillId="10" borderId="11" xfId="3" applyFont="1" applyFill="1" applyBorder="1"/>
    <xf numFmtId="0" fontId="14" fillId="9" borderId="18" xfId="3" applyFont="1" applyFill="1" applyBorder="1"/>
    <xf numFmtId="0" fontId="14" fillId="9" borderId="1" xfId="3" applyFont="1" applyFill="1" applyBorder="1"/>
    <xf numFmtId="0" fontId="14" fillId="9" borderId="19" xfId="3" applyFont="1" applyFill="1" applyBorder="1"/>
    <xf numFmtId="0" fontId="14" fillId="9" borderId="20" xfId="3" applyFont="1" applyFill="1" applyBorder="1"/>
    <xf numFmtId="0" fontId="14" fillId="9" borderId="21" xfId="3" applyFont="1" applyFill="1" applyBorder="1"/>
    <xf numFmtId="0" fontId="13" fillId="7" borderId="19" xfId="3" applyFont="1" applyFill="1" applyBorder="1" applyAlignment="1">
      <alignment horizontal="center"/>
    </xf>
    <xf numFmtId="0" fontId="13" fillId="7" borderId="20" xfId="3" applyFont="1" applyFill="1" applyBorder="1" applyAlignment="1">
      <alignment horizontal="center"/>
    </xf>
    <xf numFmtId="0" fontId="2" fillId="0" borderId="15" xfId="0" applyFont="1" applyBorder="1" applyAlignment="1"/>
    <xf numFmtId="0" fontId="1" fillId="0" borderId="23" xfId="0" applyFont="1" applyBorder="1"/>
    <xf numFmtId="0" fontId="0" fillId="0" borderId="16" xfId="0" applyBorder="1"/>
    <xf numFmtId="0" fontId="0" fillId="0" borderId="17" xfId="0" applyBorder="1"/>
    <xf numFmtId="0" fontId="0" fillId="0" borderId="1" xfId="0" applyBorder="1"/>
    <xf numFmtId="0" fontId="0" fillId="0" borderId="19" xfId="0" applyBorder="1"/>
    <xf numFmtId="0" fontId="4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0" borderId="18" xfId="0" applyFont="1" applyBorder="1" applyAlignment="1"/>
    <xf numFmtId="0" fontId="1" fillId="0" borderId="1" xfId="0" applyFont="1" applyBorder="1"/>
    <xf numFmtId="0" fontId="1" fillId="0" borderId="18" xfId="0" applyFont="1" applyFill="1" applyBorder="1" applyAlignment="1"/>
    <xf numFmtId="0" fontId="1" fillId="0" borderId="20" xfId="0" applyFont="1" applyFill="1" applyBorder="1" applyAlignment="1"/>
    <xf numFmtId="0" fontId="1" fillId="0" borderId="26" xfId="0" applyFont="1" applyBorder="1"/>
    <xf numFmtId="0" fontId="0" fillId="0" borderId="21" xfId="0" applyBorder="1"/>
    <xf numFmtId="0" fontId="0" fillId="0" borderId="22" xfId="0" applyBorder="1"/>
    <xf numFmtId="0" fontId="1" fillId="0" borderId="27" xfId="0" applyFont="1" applyBorder="1" applyAlignment="1"/>
    <xf numFmtId="0" fontId="1" fillId="0" borderId="28" xfId="0" applyFont="1" applyBorder="1"/>
    <xf numFmtId="0" fontId="2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5" xfId="0" applyFont="1" applyBorder="1"/>
    <xf numFmtId="0" fontId="2" fillId="0" borderId="1" xfId="0" applyFont="1" applyBorder="1" applyAlignment="1">
      <alignment horizontal="center"/>
    </xf>
    <xf numFmtId="0" fontId="0" fillId="0" borderId="0" xfId="0"/>
    <xf numFmtId="0" fontId="13" fillId="4" borderId="12" xfId="3" applyFont="1" applyFill="1" applyBorder="1" applyAlignment="1">
      <alignment horizontal="center"/>
    </xf>
    <xf numFmtId="0" fontId="13" fillId="4" borderId="13" xfId="3" applyFont="1" applyFill="1" applyBorder="1" applyAlignment="1">
      <alignment horizontal="center"/>
    </xf>
    <xf numFmtId="0" fontId="13" fillId="4" borderId="14" xfId="3" applyFont="1" applyFill="1" applyBorder="1" applyAlignment="1">
      <alignment horizontal="center"/>
    </xf>
  </cellXfs>
  <cellStyles count="4">
    <cellStyle name="Currency 2" xfId="2"/>
    <cellStyle name="Normal" xfId="0" builtinId="0"/>
    <cellStyle name="Normal 2" xfId="1"/>
    <cellStyle name="Normal 3" xfId="3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5"/>
  <sheetViews>
    <sheetView zoomScale="55" zoomScaleNormal="55" workbookViewId="0"/>
  </sheetViews>
  <sheetFormatPr defaultColWidth="14.42578125" defaultRowHeight="15.75" customHeight="1"/>
  <cols>
    <col min="1" max="1" width="33" customWidth="1"/>
    <col min="12" max="12" width="22.85546875" customWidth="1"/>
  </cols>
  <sheetData>
    <row r="1" spans="1:28" ht="15.75" customHeight="1">
      <c r="A1" s="1" t="s">
        <v>0</v>
      </c>
      <c r="B1" s="2">
        <v>2005</v>
      </c>
    </row>
    <row r="2" spans="1:28" ht="15.75" customHeight="1">
      <c r="A2" s="1" t="s">
        <v>7</v>
      </c>
      <c r="B2" s="3">
        <v>1.9400000000000001E-2</v>
      </c>
    </row>
    <row r="3" spans="1:28" ht="15.75" customHeight="1">
      <c r="A3" s="1" t="s">
        <v>8</v>
      </c>
      <c r="B3" s="7">
        <f>D13-5.8%</f>
        <v>0.47873122661613082</v>
      </c>
    </row>
    <row r="4" spans="1:28" ht="15.75" customHeight="1">
      <c r="A4" s="1" t="s">
        <v>19</v>
      </c>
      <c r="B4" s="12">
        <f>D15+0.02</f>
        <v>1.0367804664480103</v>
      </c>
    </row>
    <row r="5" spans="1:28" ht="15.75" customHeight="1">
      <c r="A5" s="1" t="s">
        <v>26</v>
      </c>
      <c r="B5" s="7">
        <v>0.01</v>
      </c>
    </row>
    <row r="6" spans="1:28" ht="15.75" customHeight="1">
      <c r="A6" s="9" t="s">
        <v>22</v>
      </c>
      <c r="E6" s="17"/>
      <c r="F6" s="10"/>
    </row>
    <row r="7" spans="1:28" ht="15.75" customHeight="1">
      <c r="A7" s="11"/>
      <c r="B7" s="151" t="s">
        <v>34</v>
      </c>
      <c r="C7" s="152"/>
      <c r="D7" s="152"/>
      <c r="E7" s="153"/>
      <c r="F7" s="14" t="s">
        <v>27</v>
      </c>
      <c r="G7" s="15"/>
      <c r="H7" s="16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ht="15.75" customHeight="1">
      <c r="A8" s="18" t="s">
        <v>31</v>
      </c>
      <c r="B8" s="14">
        <v>2002</v>
      </c>
      <c r="C8" s="14">
        <v>2003</v>
      </c>
      <c r="D8" s="14">
        <v>2004</v>
      </c>
      <c r="E8" s="20" t="s">
        <v>41</v>
      </c>
      <c r="F8" s="21" t="s">
        <v>42</v>
      </c>
      <c r="G8" s="14">
        <v>2005</v>
      </c>
      <c r="H8" s="14">
        <v>2006</v>
      </c>
      <c r="I8" s="14">
        <v>2007</v>
      </c>
      <c r="J8" s="14">
        <v>2008</v>
      </c>
      <c r="K8" s="14">
        <v>2009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ht="15.75" customHeight="1">
      <c r="A9" s="22" t="s">
        <v>44</v>
      </c>
      <c r="E9" s="17"/>
      <c r="F9" s="10"/>
    </row>
    <row r="10" spans="1:28" ht="15.75" customHeight="1">
      <c r="A10" s="9" t="s">
        <v>46</v>
      </c>
      <c r="B10" s="23">
        <v>27641</v>
      </c>
      <c r="C10" s="23">
        <f>B10*(1+B2)</f>
        <v>28177.235400000001</v>
      </c>
      <c r="D10" s="23">
        <f>C10*(1+$B$2)</f>
        <v>28723.873766760003</v>
      </c>
      <c r="E10" s="24">
        <v>13885</v>
      </c>
      <c r="F10" s="25">
        <f>((1+D11)*D10)-E10</f>
        <v>15396.116917835148</v>
      </c>
      <c r="G10" s="23">
        <f>D10*(1+$B$2)</f>
        <v>29281.116917835148</v>
      </c>
      <c r="H10" s="23">
        <f t="shared" ref="H10:K10" si="0">G10*(1+$B$2)</f>
        <v>29849.170586041153</v>
      </c>
      <c r="I10" s="23">
        <f t="shared" si="0"/>
        <v>30428.244495410352</v>
      </c>
      <c r="J10" s="23">
        <f t="shared" si="0"/>
        <v>31018.552438621315</v>
      </c>
      <c r="K10" s="23">
        <f t="shared" si="0"/>
        <v>31620.312355930571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ht="15.75" customHeight="1">
      <c r="A11" s="27" t="s">
        <v>50</v>
      </c>
      <c r="B11" s="28"/>
      <c r="C11" s="28">
        <f t="shared" ref="C11:D11" si="1">C10/B10-1</f>
        <v>1.9400000000000084E-2</v>
      </c>
      <c r="D11" s="28">
        <f t="shared" si="1"/>
        <v>1.9400000000000084E-2</v>
      </c>
      <c r="E11" s="1" t="s">
        <v>51</v>
      </c>
      <c r="F11" s="2" t="s">
        <v>51</v>
      </c>
      <c r="G11" s="29">
        <f t="shared" ref="G11:K11" si="2">$B$2</f>
        <v>1.9400000000000001E-2</v>
      </c>
      <c r="H11" s="29">
        <f t="shared" si="2"/>
        <v>1.9400000000000001E-2</v>
      </c>
      <c r="I11" s="29">
        <f t="shared" si="2"/>
        <v>1.9400000000000001E-2</v>
      </c>
      <c r="J11" s="29">
        <f t="shared" si="2"/>
        <v>1.9400000000000001E-2</v>
      </c>
      <c r="K11" s="29">
        <f t="shared" si="2"/>
        <v>1.9400000000000001E-2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8" ht="15.75" customHeight="1">
      <c r="A12" s="9" t="s">
        <v>52</v>
      </c>
      <c r="B12" s="23">
        <v>18094</v>
      </c>
      <c r="C12" s="23">
        <v>17029</v>
      </c>
      <c r="D12" s="23">
        <v>15417</v>
      </c>
      <c r="E12" s="24">
        <v>6806</v>
      </c>
      <c r="F12" s="30"/>
      <c r="G12" s="26">
        <f t="shared" ref="G12:K12" si="3">G10*G13</f>
        <v>14017.78501876556</v>
      </c>
      <c r="H12" s="26">
        <f t="shared" si="3"/>
        <v>12558.478154139228</v>
      </c>
      <c r="I12" s="26">
        <f t="shared" si="3"/>
        <v>11037.274449595729</v>
      </c>
      <c r="J12" s="26">
        <f t="shared" si="3"/>
        <v>9452.3215324778503</v>
      </c>
      <c r="K12" s="26">
        <f t="shared" si="3"/>
        <v>7801.7184535639481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 ht="15.75" customHeight="1">
      <c r="A13" s="27" t="s">
        <v>54</v>
      </c>
      <c r="B13" s="29">
        <f t="shared" ref="B13:E13" si="4">B12/B10</f>
        <v>0.6546072862776311</v>
      </c>
      <c r="C13" s="29">
        <f t="shared" si="4"/>
        <v>0.60435311549407711</v>
      </c>
      <c r="D13" s="29">
        <f t="shared" si="4"/>
        <v>0.53673122661613082</v>
      </c>
      <c r="E13" s="29">
        <f t="shared" si="4"/>
        <v>0.49016924738926898</v>
      </c>
      <c r="F13" s="31">
        <f>B3*2-E13</f>
        <v>0.46729320584299266</v>
      </c>
      <c r="G13" s="4">
        <f>$B$3</f>
        <v>0.47873122661613082</v>
      </c>
      <c r="H13" s="29">
        <f t="shared" ref="H13:K13" si="5">G13-5.8%</f>
        <v>0.42073122661613083</v>
      </c>
      <c r="I13" s="29">
        <f t="shared" si="5"/>
        <v>0.36273122661613083</v>
      </c>
      <c r="J13" s="29">
        <f t="shared" si="5"/>
        <v>0.30473122661613083</v>
      </c>
      <c r="K13" s="29">
        <f t="shared" si="5"/>
        <v>0.24673122661613084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8" ht="15.75" customHeight="1">
      <c r="A14" s="9" t="s">
        <v>55</v>
      </c>
      <c r="B14" s="23">
        <f t="shared" ref="B14:E14" si="6">B10-B16</f>
        <v>27003</v>
      </c>
      <c r="C14" s="23">
        <f t="shared" si="6"/>
        <v>28088.235400000001</v>
      </c>
      <c r="D14" s="23">
        <f t="shared" si="6"/>
        <v>29205.873766760003</v>
      </c>
      <c r="E14" s="23">
        <f t="shared" si="6"/>
        <v>14493</v>
      </c>
      <c r="F14" s="30">
        <f t="shared" ref="F14:K14" si="7">F15*F10</f>
        <v>15854.500459721317</v>
      </c>
      <c r="G14" s="26">
        <f t="shared" si="7"/>
        <v>30358.09005619185</v>
      </c>
      <c r="H14" s="26">
        <f t="shared" si="7"/>
        <v>31544.020415002797</v>
      </c>
      <c r="I14" s="26">
        <f t="shared" si="7"/>
        <v>32764.53930096206</v>
      </c>
      <c r="J14" s="26">
        <f t="shared" si="7"/>
        <v>34020.542412173156</v>
      </c>
      <c r="K14" s="26">
        <f t="shared" si="7"/>
        <v>35312.947182087926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8" ht="15.75" customHeight="1">
      <c r="A15" s="9" t="s">
        <v>57</v>
      </c>
      <c r="B15" s="32">
        <f t="shared" ref="B15:E15" si="8">B14/B10</f>
        <v>0.97691834593538585</v>
      </c>
      <c r="C15" s="32">
        <f t="shared" si="8"/>
        <v>0.99684142185219493</v>
      </c>
      <c r="D15" s="32">
        <f t="shared" si="8"/>
        <v>1.0167804664480102</v>
      </c>
      <c r="E15" s="32">
        <f t="shared" si="8"/>
        <v>1.0437882607129996</v>
      </c>
      <c r="F15" s="33">
        <f>(B4)*2-E15</f>
        <v>1.0297726721830209</v>
      </c>
      <c r="G15" s="34">
        <f>B4</f>
        <v>1.0367804664480103</v>
      </c>
      <c r="H15" s="35">
        <f t="shared" ref="H15:K15" si="9">G15+0.02</f>
        <v>1.0567804664480103</v>
      </c>
      <c r="I15" s="35">
        <f t="shared" si="9"/>
        <v>1.0767804664480103</v>
      </c>
      <c r="J15" s="35">
        <f t="shared" si="9"/>
        <v>1.0967804664480103</v>
      </c>
      <c r="K15" s="35">
        <f t="shared" si="9"/>
        <v>1.1167804664480103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8" ht="15.75" customHeight="1">
      <c r="A16" s="9" t="s">
        <v>62</v>
      </c>
      <c r="B16" s="23">
        <v>638</v>
      </c>
      <c r="C16" s="23">
        <v>89</v>
      </c>
      <c r="D16" s="23">
        <v>-482</v>
      </c>
      <c r="E16" s="24">
        <v>-608</v>
      </c>
      <c r="F16" s="26">
        <f t="shared" ref="F16:K16" si="10">F10-F14</f>
        <v>-458.38354188616904</v>
      </c>
      <c r="G16" s="26">
        <f t="shared" si="10"/>
        <v>-1076.9731383567014</v>
      </c>
      <c r="H16" s="26">
        <f t="shared" si="10"/>
        <v>-1694.8498289616437</v>
      </c>
      <c r="I16" s="26">
        <f t="shared" si="10"/>
        <v>-2336.2948055517081</v>
      </c>
      <c r="J16" s="26">
        <f t="shared" si="10"/>
        <v>-3001.9899735518411</v>
      </c>
      <c r="K16" s="26">
        <f t="shared" si="10"/>
        <v>-3692.6348261573548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ht="15.75" customHeight="1">
      <c r="A17" s="9" t="s">
        <v>63</v>
      </c>
      <c r="B17" s="23" t="s">
        <v>51</v>
      </c>
      <c r="C17" s="23" t="s">
        <v>51</v>
      </c>
      <c r="D17" s="23" t="s">
        <v>51</v>
      </c>
      <c r="E17" s="23" t="s">
        <v>51</v>
      </c>
      <c r="F17" s="25" t="s">
        <v>51</v>
      </c>
      <c r="G17" s="23" t="s">
        <v>51</v>
      </c>
      <c r="H17" s="23" t="s">
        <v>51</v>
      </c>
      <c r="I17" s="23" t="s">
        <v>51</v>
      </c>
      <c r="J17" s="23" t="s">
        <v>51</v>
      </c>
      <c r="K17" s="23" t="s">
        <v>51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1:28" ht="15.75" customHeight="1">
      <c r="A18" s="9" t="s">
        <v>65</v>
      </c>
      <c r="B18" s="23">
        <f t="shared" ref="B18:E18" si="11">B16-B20</f>
        <v>320</v>
      </c>
      <c r="C18" s="23">
        <f t="shared" si="11"/>
        <v>99</v>
      </c>
      <c r="D18" s="23">
        <f t="shared" si="11"/>
        <v>4336</v>
      </c>
      <c r="E18" s="23">
        <f t="shared" si="11"/>
        <v>133</v>
      </c>
      <c r="F18" s="30">
        <f t="shared" ref="F18:K18" si="12">F10*F19</f>
        <v>153.9611691783515</v>
      </c>
      <c r="G18" s="26">
        <f t="shared" si="12"/>
        <v>292.81116917835146</v>
      </c>
      <c r="H18" s="26">
        <f t="shared" si="12"/>
        <v>298.49170586041151</v>
      </c>
      <c r="I18" s="26">
        <f t="shared" si="12"/>
        <v>304.28244495410354</v>
      </c>
      <c r="J18" s="26">
        <f t="shared" si="12"/>
        <v>310.18552438621316</v>
      </c>
      <c r="K18" s="26">
        <f t="shared" si="12"/>
        <v>316.20312355930571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15.75" customHeight="1">
      <c r="A19" s="9" t="s">
        <v>66</v>
      </c>
      <c r="B19" s="28">
        <f t="shared" ref="B19:E19" si="13">(B18/B10)</f>
        <v>1.1577005173474188E-2</v>
      </c>
      <c r="C19" s="28">
        <f t="shared" si="13"/>
        <v>3.5134745689067849E-3</v>
      </c>
      <c r="D19" s="28">
        <f t="shared" si="13"/>
        <v>0.15095456954060735</v>
      </c>
      <c r="E19" s="28">
        <f t="shared" si="13"/>
        <v>9.5786820309686719E-3</v>
      </c>
      <c r="F19" s="31">
        <f>B5</f>
        <v>0.01</v>
      </c>
      <c r="G19" s="29">
        <f t="shared" ref="G19:K19" si="14">$B$5</f>
        <v>0.01</v>
      </c>
      <c r="H19" s="29">
        <f t="shared" si="14"/>
        <v>0.01</v>
      </c>
      <c r="I19" s="29">
        <f t="shared" si="14"/>
        <v>0.01</v>
      </c>
      <c r="J19" s="29">
        <f t="shared" si="14"/>
        <v>0.01</v>
      </c>
      <c r="K19" s="29">
        <f t="shared" si="14"/>
        <v>0.01</v>
      </c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15.75" customHeight="1">
      <c r="A20" s="9" t="s">
        <v>68</v>
      </c>
      <c r="B20" s="23">
        <v>318</v>
      </c>
      <c r="C20" s="23">
        <v>-10</v>
      </c>
      <c r="D20" s="23">
        <v>-4818</v>
      </c>
      <c r="E20" s="24">
        <v>-741</v>
      </c>
      <c r="F20" s="30">
        <f t="shared" ref="F20:K20" si="15">F16-F18</f>
        <v>-612.34471106452054</v>
      </c>
      <c r="G20" s="26">
        <f t="shared" si="15"/>
        <v>-1369.7843075350529</v>
      </c>
      <c r="H20" s="26">
        <f t="shared" si="15"/>
        <v>-1993.3415348220551</v>
      </c>
      <c r="I20" s="26">
        <f t="shared" si="15"/>
        <v>-2640.5772505058117</v>
      </c>
      <c r="J20" s="26">
        <f t="shared" si="15"/>
        <v>-3312.1754979380544</v>
      </c>
      <c r="K20" s="26">
        <f t="shared" si="15"/>
        <v>-4008.8379497166607</v>
      </c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15.75" customHeight="1">
      <c r="A21" s="37" t="s">
        <v>69</v>
      </c>
      <c r="B21" s="38">
        <f t="shared" ref="B21:E21" si="16">B20/B34</f>
        <v>0.56785714285714284</v>
      </c>
      <c r="C21" s="38">
        <f t="shared" si="16"/>
        <v>-1.7857142857142856E-2</v>
      </c>
      <c r="D21" s="38">
        <f t="shared" si="16"/>
        <v>-8.5882352941176467</v>
      </c>
      <c r="E21" s="38">
        <f t="shared" si="16"/>
        <v>-1.3115044247787611</v>
      </c>
      <c r="F21" s="39"/>
      <c r="G21" s="38"/>
      <c r="H21" s="38"/>
      <c r="I21" s="38"/>
      <c r="J21" s="38"/>
      <c r="K21" s="38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1:28" ht="15.75" customHeight="1">
      <c r="A22" s="37" t="s">
        <v>70</v>
      </c>
      <c r="B22" s="41">
        <v>0.28000000000000003</v>
      </c>
      <c r="C22" s="41">
        <v>0.28000000000000003</v>
      </c>
      <c r="D22" s="41">
        <v>0.28000000000000003</v>
      </c>
      <c r="E22" s="37">
        <v>4.4999999999999998E-2</v>
      </c>
      <c r="F22" s="42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1:28" ht="15.75" customHeight="1">
      <c r="A23" s="27" t="s">
        <v>71</v>
      </c>
      <c r="B23" s="29">
        <f t="shared" ref="B23:E23" si="17">B22/B21</f>
        <v>0.49308176100628937</v>
      </c>
      <c r="C23" s="29">
        <f t="shared" si="17"/>
        <v>-15.680000000000001</v>
      </c>
      <c r="D23" s="29">
        <f t="shared" si="17"/>
        <v>-3.2602739726027403E-2</v>
      </c>
      <c r="E23" s="29">
        <f t="shared" si="17"/>
        <v>-3.431174089068826E-2</v>
      </c>
      <c r="F23" s="31"/>
      <c r="G23" s="29"/>
      <c r="H23" s="29"/>
      <c r="I23" s="29"/>
      <c r="J23" s="29"/>
      <c r="K23" s="29"/>
      <c r="L23" s="43" t="s">
        <v>72</v>
      </c>
      <c r="M23" s="44">
        <f>(E27+E28)/(E27+E28+E31)</f>
        <v>1.2248039070593459</v>
      </c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12.75">
      <c r="A24" s="17"/>
      <c r="B24" s="40"/>
      <c r="C24" s="26"/>
      <c r="D24" s="26"/>
      <c r="E24" s="45"/>
      <c r="F24" s="30"/>
      <c r="G24" s="26"/>
      <c r="H24" s="26"/>
      <c r="I24" s="26"/>
      <c r="J24" s="26"/>
      <c r="K24" s="26"/>
      <c r="L24" s="46" t="s">
        <v>73</v>
      </c>
      <c r="M24" s="47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2.75">
      <c r="A25" s="22" t="s">
        <v>74</v>
      </c>
      <c r="B25" s="26"/>
      <c r="C25" s="26"/>
      <c r="D25" s="26"/>
      <c r="E25" s="45"/>
      <c r="F25" s="30"/>
      <c r="G25" s="26"/>
      <c r="H25" s="26"/>
      <c r="I25" s="26"/>
      <c r="J25" s="26"/>
      <c r="K25" s="26"/>
      <c r="L25" s="48" t="s">
        <v>75</v>
      </c>
      <c r="M25" s="49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2.75">
      <c r="A26" s="9" t="s">
        <v>76</v>
      </c>
      <c r="B26" s="23">
        <v>19692</v>
      </c>
      <c r="C26" s="23">
        <v>21066</v>
      </c>
      <c r="D26" s="23">
        <v>16559</v>
      </c>
      <c r="E26" s="24">
        <v>16511</v>
      </c>
      <c r="F26" s="30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2.75">
      <c r="A27" s="9" t="s">
        <v>77</v>
      </c>
      <c r="B27" s="23">
        <v>18460</v>
      </c>
      <c r="C27" s="23">
        <v>19452</v>
      </c>
      <c r="D27" s="23">
        <v>19934</v>
      </c>
      <c r="E27" s="24">
        <v>20903</v>
      </c>
      <c r="F27" s="30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2.75">
      <c r="A28" s="9" t="s">
        <v>40</v>
      </c>
      <c r="B28" s="23">
        <v>3215</v>
      </c>
      <c r="C28" s="23">
        <v>3456</v>
      </c>
      <c r="D28" s="23">
        <v>2980</v>
      </c>
      <c r="E28" s="24">
        <v>3925</v>
      </c>
      <c r="F28" s="30"/>
      <c r="G28" s="26"/>
      <c r="H28" s="26"/>
      <c r="I28" s="26"/>
      <c r="J28" s="26"/>
      <c r="K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2.75">
      <c r="A29" s="9" t="s">
        <v>78</v>
      </c>
      <c r="B29" s="23">
        <v>3568</v>
      </c>
      <c r="C29" s="23">
        <v>3577</v>
      </c>
      <c r="D29" s="23">
        <v>3523</v>
      </c>
      <c r="E29" s="24">
        <v>2740</v>
      </c>
      <c r="F29" s="50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2.75">
      <c r="A30" s="9" t="s">
        <v>79</v>
      </c>
      <c r="B30" s="23">
        <v>5120</v>
      </c>
      <c r="C30" s="23">
        <v>5697</v>
      </c>
      <c r="D30" s="23">
        <v>6297</v>
      </c>
      <c r="E30" s="24">
        <v>6598</v>
      </c>
      <c r="F30" s="50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2.75">
      <c r="A31" s="9" t="s">
        <v>80</v>
      </c>
      <c r="B31" s="23">
        <v>1232</v>
      </c>
      <c r="C31" s="23">
        <v>1446</v>
      </c>
      <c r="D31" s="23">
        <v>-3625</v>
      </c>
      <c r="E31" s="24">
        <v>-4557</v>
      </c>
      <c r="F31" s="30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2.75">
      <c r="A32" s="17"/>
      <c r="B32" s="26"/>
      <c r="C32" s="26"/>
      <c r="D32" s="26"/>
      <c r="E32" s="45"/>
      <c r="F32" s="30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2.75">
      <c r="A33" s="22" t="s">
        <v>81</v>
      </c>
      <c r="B33" s="26"/>
      <c r="C33" s="26"/>
      <c r="D33" s="26"/>
      <c r="E33" s="45"/>
      <c r="F33" s="30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2.75">
      <c r="A34" s="9" t="s">
        <v>82</v>
      </c>
      <c r="B34" s="23">
        <v>560</v>
      </c>
      <c r="C34" s="23">
        <v>560</v>
      </c>
      <c r="D34" s="23">
        <v>561</v>
      </c>
      <c r="E34" s="24">
        <v>565</v>
      </c>
      <c r="F34" s="25"/>
      <c r="G34" s="23"/>
      <c r="H34" s="23"/>
      <c r="I34" s="23"/>
      <c r="J34" s="23"/>
      <c r="K34" s="23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2.75">
      <c r="A35" s="51" t="s">
        <v>83</v>
      </c>
      <c r="B35" s="52">
        <v>8.0500000000000007</v>
      </c>
      <c r="C35" s="52">
        <v>10.210000000000001</v>
      </c>
      <c r="D35" s="52">
        <v>9.02</v>
      </c>
      <c r="E35" s="51">
        <v>4.6500000000000004</v>
      </c>
      <c r="F35" s="53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</row>
    <row r="36" spans="1:28" ht="12.75">
      <c r="A36" s="9" t="s">
        <v>84</v>
      </c>
      <c r="B36" s="26">
        <f t="shared" ref="B36:E36" si="18">IF(B35/B21&gt;0,B35/B21,"n/a")</f>
        <v>14.176100628930818</v>
      </c>
      <c r="C36" s="26" t="str">
        <f t="shared" si="18"/>
        <v>n/a</v>
      </c>
      <c r="D36" s="26" t="str">
        <f t="shared" si="18"/>
        <v>n/a</v>
      </c>
      <c r="E36" s="26" t="str">
        <f t="shared" si="18"/>
        <v>n/a</v>
      </c>
      <c r="F36" s="30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2.75">
      <c r="A37" s="17"/>
      <c r="E37" s="55">
        <f>E31/E34</f>
        <v>-8.0654867256637175</v>
      </c>
      <c r="F37" s="10"/>
    </row>
    <row r="38" spans="1:28" ht="12.75">
      <c r="A38" s="17"/>
      <c r="E38" s="17"/>
      <c r="F38" s="10"/>
    </row>
    <row r="39" spans="1:28" ht="12.75">
      <c r="A39" s="17"/>
      <c r="E39" s="17"/>
      <c r="F39" s="10"/>
    </row>
    <row r="40" spans="1:28" ht="12.75">
      <c r="A40" s="17"/>
      <c r="E40" s="17"/>
      <c r="F40" s="10"/>
    </row>
    <row r="41" spans="1:28" ht="12.75">
      <c r="A41" s="17"/>
      <c r="E41" s="17"/>
      <c r="F41" s="10"/>
    </row>
    <row r="42" spans="1:28" ht="12.75">
      <c r="A42" s="17"/>
      <c r="E42" s="17"/>
      <c r="F42" s="10"/>
    </row>
    <row r="43" spans="1:28" ht="12.75">
      <c r="A43" s="17"/>
      <c r="E43" s="17"/>
      <c r="F43" s="10"/>
    </row>
    <row r="44" spans="1:28" ht="12.75">
      <c r="A44" s="17"/>
      <c r="E44" s="17"/>
      <c r="F44" s="10"/>
    </row>
    <row r="45" spans="1:28" ht="12.75">
      <c r="A45" s="17"/>
      <c r="E45" s="17"/>
      <c r="F45" s="10"/>
    </row>
    <row r="46" spans="1:28" ht="12.75">
      <c r="A46" s="17"/>
      <c r="E46" s="17"/>
      <c r="F46" s="10"/>
    </row>
    <row r="47" spans="1:28" ht="12.75">
      <c r="A47" s="17"/>
      <c r="E47" s="17"/>
      <c r="F47" s="10"/>
    </row>
    <row r="48" spans="1:28" ht="12.75">
      <c r="A48" s="17"/>
      <c r="E48" s="17"/>
      <c r="F48" s="10"/>
    </row>
    <row r="49" spans="1:6" ht="12.75">
      <c r="A49" s="17"/>
      <c r="E49" s="17"/>
      <c r="F49" s="10"/>
    </row>
    <row r="50" spans="1:6" ht="12.75">
      <c r="A50" s="17"/>
      <c r="E50" s="17"/>
      <c r="F50" s="10"/>
    </row>
    <row r="51" spans="1:6" ht="12.75">
      <c r="A51" s="17"/>
      <c r="E51" s="17"/>
      <c r="F51" s="10"/>
    </row>
    <row r="52" spans="1:6" ht="12.75">
      <c r="A52" s="17"/>
      <c r="E52" s="17"/>
      <c r="F52" s="10"/>
    </row>
    <row r="53" spans="1:6" ht="12.75">
      <c r="A53" s="17"/>
      <c r="E53" s="17"/>
      <c r="F53" s="10"/>
    </row>
    <row r="54" spans="1:6" ht="12.75">
      <c r="A54" s="17"/>
      <c r="E54" s="17"/>
      <c r="F54" s="10"/>
    </row>
    <row r="55" spans="1:6" ht="12.75">
      <c r="A55" s="17"/>
      <c r="E55" s="17"/>
      <c r="F55" s="10"/>
    </row>
    <row r="56" spans="1:6" ht="12.75">
      <c r="A56" s="17"/>
      <c r="E56" s="17"/>
      <c r="F56" s="10"/>
    </row>
    <row r="57" spans="1:6" ht="12.75">
      <c r="A57" s="17"/>
      <c r="E57" s="17"/>
      <c r="F57" s="10"/>
    </row>
    <row r="58" spans="1:6" ht="12.75">
      <c r="A58" s="17"/>
      <c r="E58" s="17"/>
      <c r="F58" s="10"/>
    </row>
    <row r="59" spans="1:6" ht="12.75">
      <c r="A59" s="17"/>
      <c r="E59" s="17"/>
      <c r="F59" s="10"/>
    </row>
    <row r="60" spans="1:6" ht="12.75">
      <c r="A60" s="17"/>
      <c r="E60" s="17"/>
      <c r="F60" s="10"/>
    </row>
    <row r="61" spans="1:6" ht="12.75">
      <c r="A61" s="17"/>
      <c r="E61" s="17"/>
      <c r="F61" s="10"/>
    </row>
    <row r="62" spans="1:6" ht="12.75">
      <c r="A62" s="17"/>
      <c r="E62" s="17"/>
      <c r="F62" s="10"/>
    </row>
    <row r="63" spans="1:6" ht="12.75">
      <c r="A63" s="17"/>
      <c r="E63" s="17"/>
      <c r="F63" s="10"/>
    </row>
    <row r="64" spans="1:6" ht="12.75">
      <c r="A64" s="17"/>
      <c r="E64" s="17"/>
      <c r="F64" s="10"/>
    </row>
    <row r="65" spans="1:6" ht="12.75">
      <c r="A65" s="17"/>
      <c r="E65" s="17"/>
      <c r="F65" s="10"/>
    </row>
    <row r="66" spans="1:6" ht="12.75">
      <c r="A66" s="17"/>
      <c r="E66" s="17"/>
      <c r="F66" s="10"/>
    </row>
    <row r="67" spans="1:6" ht="12.75">
      <c r="A67" s="17"/>
      <c r="E67" s="17"/>
      <c r="F67" s="10"/>
    </row>
    <row r="68" spans="1:6" ht="12.75">
      <c r="A68" s="17"/>
      <c r="E68" s="17"/>
      <c r="F68" s="10"/>
    </row>
    <row r="69" spans="1:6" ht="12.75">
      <c r="A69" s="17"/>
      <c r="E69" s="17"/>
      <c r="F69" s="10"/>
    </row>
    <row r="70" spans="1:6" ht="12.75">
      <c r="A70" s="17"/>
      <c r="E70" s="17"/>
      <c r="F70" s="10"/>
    </row>
    <row r="71" spans="1:6" ht="12.75">
      <c r="A71" s="17"/>
      <c r="E71" s="17"/>
      <c r="F71" s="10"/>
    </row>
    <row r="72" spans="1:6" ht="12.75">
      <c r="A72" s="17"/>
      <c r="E72" s="17"/>
      <c r="F72" s="10"/>
    </row>
    <row r="73" spans="1:6" ht="12.75">
      <c r="A73" s="17"/>
      <c r="E73" s="17"/>
      <c r="F73" s="10"/>
    </row>
    <row r="74" spans="1:6" ht="12.75">
      <c r="A74" s="17"/>
      <c r="E74" s="17"/>
      <c r="F74" s="10"/>
    </row>
    <row r="75" spans="1:6" ht="12.75">
      <c r="A75" s="17"/>
      <c r="E75" s="17"/>
      <c r="F75" s="10"/>
    </row>
    <row r="76" spans="1:6" ht="12.75">
      <c r="A76" s="17"/>
      <c r="E76" s="17"/>
      <c r="F76" s="10"/>
    </row>
    <row r="77" spans="1:6" ht="12.75">
      <c r="A77" s="17"/>
      <c r="E77" s="17"/>
      <c r="F77" s="10"/>
    </row>
    <row r="78" spans="1:6" ht="12.75">
      <c r="A78" s="17"/>
      <c r="E78" s="17"/>
      <c r="F78" s="10"/>
    </row>
    <row r="79" spans="1:6" ht="12.75">
      <c r="A79" s="17"/>
      <c r="E79" s="17"/>
      <c r="F79" s="10"/>
    </row>
    <row r="80" spans="1:6" ht="12.75">
      <c r="A80" s="17"/>
      <c r="E80" s="17"/>
      <c r="F80" s="10"/>
    </row>
    <row r="81" spans="1:6" ht="12.75">
      <c r="A81" s="17"/>
      <c r="E81" s="17"/>
      <c r="F81" s="10"/>
    </row>
    <row r="82" spans="1:6" ht="12.75">
      <c r="A82" s="17"/>
      <c r="E82" s="17"/>
      <c r="F82" s="10"/>
    </row>
    <row r="83" spans="1:6" ht="12.75">
      <c r="A83" s="17"/>
      <c r="E83" s="17"/>
      <c r="F83" s="10"/>
    </row>
    <row r="84" spans="1:6" ht="12.75">
      <c r="A84" s="17"/>
      <c r="E84" s="17"/>
      <c r="F84" s="10"/>
    </row>
    <row r="85" spans="1:6" ht="12.75">
      <c r="A85" s="17"/>
      <c r="E85" s="17"/>
      <c r="F85" s="10"/>
    </row>
    <row r="86" spans="1:6" ht="12.75">
      <c r="A86" s="17"/>
      <c r="E86" s="17"/>
      <c r="F86" s="10"/>
    </row>
    <row r="87" spans="1:6" ht="12.75">
      <c r="A87" s="17"/>
      <c r="E87" s="17"/>
      <c r="F87" s="10"/>
    </row>
    <row r="88" spans="1:6" ht="12.75">
      <c r="A88" s="17"/>
      <c r="E88" s="17"/>
      <c r="F88" s="10"/>
    </row>
    <row r="89" spans="1:6" ht="12.75">
      <c r="A89" s="17"/>
      <c r="E89" s="17"/>
      <c r="F89" s="10"/>
    </row>
    <row r="90" spans="1:6" ht="12.75">
      <c r="A90" s="17"/>
      <c r="E90" s="17"/>
      <c r="F90" s="10"/>
    </row>
    <row r="91" spans="1:6" ht="12.75">
      <c r="A91" s="17"/>
      <c r="E91" s="17"/>
      <c r="F91" s="10"/>
    </row>
    <row r="92" spans="1:6" ht="12.75">
      <c r="A92" s="17"/>
      <c r="E92" s="17"/>
      <c r="F92" s="10"/>
    </row>
    <row r="93" spans="1:6" ht="12.75">
      <c r="A93" s="17"/>
      <c r="E93" s="17"/>
      <c r="F93" s="10"/>
    </row>
    <row r="94" spans="1:6" ht="12.75">
      <c r="A94" s="17"/>
      <c r="E94" s="17"/>
      <c r="F94" s="10"/>
    </row>
    <row r="95" spans="1:6" ht="12.75">
      <c r="A95" s="17"/>
      <c r="E95" s="17"/>
      <c r="F95" s="10"/>
    </row>
    <row r="96" spans="1:6" ht="12.75">
      <c r="A96" s="17"/>
      <c r="E96" s="17"/>
      <c r="F96" s="10"/>
    </row>
    <row r="97" spans="1:6" ht="12.75">
      <c r="A97" s="17"/>
      <c r="E97" s="17"/>
      <c r="F97" s="10"/>
    </row>
    <row r="98" spans="1:6" ht="12.75">
      <c r="A98" s="17"/>
      <c r="E98" s="17"/>
      <c r="F98" s="10"/>
    </row>
    <row r="99" spans="1:6" ht="12.75">
      <c r="A99" s="17"/>
      <c r="E99" s="17"/>
      <c r="F99" s="10"/>
    </row>
    <row r="100" spans="1:6" ht="12.75">
      <c r="A100" s="17"/>
      <c r="E100" s="17"/>
      <c r="F100" s="10"/>
    </row>
    <row r="101" spans="1:6" ht="12.75">
      <c r="A101" s="17"/>
      <c r="E101" s="17"/>
      <c r="F101" s="10"/>
    </row>
    <row r="102" spans="1:6" ht="12.75">
      <c r="A102" s="17"/>
      <c r="E102" s="17"/>
      <c r="F102" s="10"/>
    </row>
    <row r="103" spans="1:6" ht="12.75">
      <c r="A103" s="17"/>
      <c r="E103" s="17"/>
      <c r="F103" s="10"/>
    </row>
    <row r="104" spans="1:6" ht="12.75">
      <c r="A104" s="17"/>
      <c r="E104" s="17"/>
      <c r="F104" s="10"/>
    </row>
    <row r="105" spans="1:6" ht="12.75">
      <c r="A105" s="17"/>
      <c r="E105" s="17"/>
      <c r="F105" s="10"/>
    </row>
    <row r="106" spans="1:6" ht="12.75">
      <c r="A106" s="17"/>
      <c r="E106" s="17"/>
      <c r="F106" s="10"/>
    </row>
    <row r="107" spans="1:6" ht="12.75">
      <c r="A107" s="17"/>
      <c r="E107" s="17"/>
      <c r="F107" s="10"/>
    </row>
    <row r="108" spans="1:6" ht="12.75">
      <c r="A108" s="17"/>
      <c r="E108" s="17"/>
      <c r="F108" s="10"/>
    </row>
    <row r="109" spans="1:6" ht="12.75">
      <c r="A109" s="17"/>
      <c r="E109" s="17"/>
      <c r="F109" s="10"/>
    </row>
    <row r="110" spans="1:6" ht="12.75">
      <c r="A110" s="17"/>
      <c r="E110" s="17"/>
      <c r="F110" s="10"/>
    </row>
    <row r="111" spans="1:6" ht="12.75">
      <c r="A111" s="17"/>
      <c r="E111" s="17"/>
      <c r="F111" s="10"/>
    </row>
    <row r="112" spans="1:6" ht="12.75">
      <c r="A112" s="17"/>
      <c r="E112" s="17"/>
      <c r="F112" s="10"/>
    </row>
    <row r="113" spans="1:6" ht="12.75">
      <c r="A113" s="17"/>
      <c r="E113" s="17"/>
      <c r="F113" s="10"/>
    </row>
    <row r="114" spans="1:6" ht="12.75">
      <c r="A114" s="17"/>
      <c r="E114" s="17"/>
      <c r="F114" s="10"/>
    </row>
    <row r="115" spans="1:6" ht="12.75">
      <c r="A115" s="17"/>
      <c r="E115" s="17"/>
      <c r="F115" s="10"/>
    </row>
    <row r="116" spans="1:6" ht="12.75">
      <c r="A116" s="17"/>
      <c r="E116" s="17"/>
      <c r="F116" s="10"/>
    </row>
    <row r="117" spans="1:6" ht="12.75">
      <c r="A117" s="17"/>
      <c r="E117" s="17"/>
      <c r="F117" s="10"/>
    </row>
    <row r="118" spans="1:6" ht="12.75">
      <c r="A118" s="17"/>
      <c r="E118" s="17"/>
      <c r="F118" s="10"/>
    </row>
    <row r="119" spans="1:6" ht="12.75">
      <c r="A119" s="17"/>
      <c r="E119" s="17"/>
      <c r="F119" s="10"/>
    </row>
    <row r="120" spans="1:6" ht="12.75">
      <c r="A120" s="17"/>
      <c r="E120" s="17"/>
      <c r="F120" s="10"/>
    </row>
    <row r="121" spans="1:6" ht="12.75">
      <c r="A121" s="17"/>
      <c r="E121" s="17"/>
      <c r="F121" s="10"/>
    </row>
    <row r="122" spans="1:6" ht="12.75">
      <c r="A122" s="17"/>
      <c r="E122" s="17"/>
      <c r="F122" s="10"/>
    </row>
    <row r="123" spans="1:6" ht="12.75">
      <c r="A123" s="17"/>
      <c r="E123" s="17"/>
      <c r="F123" s="10"/>
    </row>
    <row r="124" spans="1:6" ht="12.75">
      <c r="A124" s="17"/>
      <c r="E124" s="17"/>
      <c r="F124" s="10"/>
    </row>
    <row r="125" spans="1:6" ht="12.75">
      <c r="A125" s="17"/>
      <c r="E125" s="17"/>
      <c r="F125" s="10"/>
    </row>
    <row r="126" spans="1:6" ht="12.75">
      <c r="A126" s="17"/>
      <c r="E126" s="17"/>
      <c r="F126" s="10"/>
    </row>
    <row r="127" spans="1:6" ht="12.75">
      <c r="A127" s="17"/>
      <c r="E127" s="17"/>
      <c r="F127" s="10"/>
    </row>
    <row r="128" spans="1:6" ht="12.75">
      <c r="A128" s="17"/>
      <c r="E128" s="17"/>
      <c r="F128" s="10"/>
    </row>
    <row r="129" spans="1:6" ht="12.75">
      <c r="A129" s="17"/>
      <c r="E129" s="17"/>
      <c r="F129" s="10"/>
    </row>
    <row r="130" spans="1:6" ht="12.75">
      <c r="A130" s="17"/>
      <c r="E130" s="17"/>
      <c r="F130" s="10"/>
    </row>
    <row r="131" spans="1:6" ht="12.75">
      <c r="A131" s="17"/>
      <c r="E131" s="17"/>
      <c r="F131" s="10"/>
    </row>
    <row r="132" spans="1:6" ht="12.75">
      <c r="A132" s="17"/>
      <c r="E132" s="17"/>
      <c r="F132" s="10"/>
    </row>
    <row r="133" spans="1:6" ht="12.75">
      <c r="A133" s="17"/>
      <c r="E133" s="17"/>
      <c r="F133" s="10"/>
    </row>
    <row r="134" spans="1:6" ht="12.75">
      <c r="A134" s="17"/>
      <c r="E134" s="17"/>
      <c r="F134" s="10"/>
    </row>
    <row r="135" spans="1:6" ht="12.75">
      <c r="A135" s="17"/>
      <c r="E135" s="17"/>
      <c r="F135" s="10"/>
    </row>
    <row r="136" spans="1:6" ht="12.75">
      <c r="A136" s="17"/>
      <c r="E136" s="17"/>
      <c r="F136" s="10"/>
    </row>
    <row r="137" spans="1:6" ht="12.75">
      <c r="A137" s="17"/>
      <c r="E137" s="17"/>
      <c r="F137" s="10"/>
    </row>
    <row r="138" spans="1:6" ht="12.75">
      <c r="A138" s="17"/>
      <c r="E138" s="17"/>
      <c r="F138" s="10"/>
    </row>
    <row r="139" spans="1:6" ht="12.75">
      <c r="A139" s="17"/>
      <c r="E139" s="17"/>
      <c r="F139" s="10"/>
    </row>
    <row r="140" spans="1:6" ht="12.75">
      <c r="A140" s="17"/>
      <c r="E140" s="17"/>
      <c r="F140" s="10"/>
    </row>
    <row r="141" spans="1:6" ht="12.75">
      <c r="A141" s="17"/>
      <c r="E141" s="17"/>
      <c r="F141" s="10"/>
    </row>
    <row r="142" spans="1:6" ht="12.75">
      <c r="A142" s="17"/>
      <c r="E142" s="17"/>
      <c r="F142" s="10"/>
    </row>
    <row r="143" spans="1:6" ht="12.75">
      <c r="A143" s="17"/>
      <c r="E143" s="17"/>
      <c r="F143" s="10"/>
    </row>
    <row r="144" spans="1:6" ht="12.75">
      <c r="A144" s="17"/>
      <c r="E144" s="17"/>
      <c r="F144" s="10"/>
    </row>
    <row r="145" spans="1:6" ht="12.75">
      <c r="A145" s="17"/>
      <c r="E145" s="17"/>
      <c r="F145" s="10"/>
    </row>
    <row r="146" spans="1:6" ht="12.75">
      <c r="A146" s="17"/>
      <c r="E146" s="17"/>
      <c r="F146" s="10"/>
    </row>
    <row r="147" spans="1:6" ht="12.75">
      <c r="A147" s="17"/>
      <c r="E147" s="17"/>
      <c r="F147" s="10"/>
    </row>
    <row r="148" spans="1:6" ht="12.75">
      <c r="A148" s="17"/>
      <c r="E148" s="17"/>
      <c r="F148" s="10"/>
    </row>
    <row r="149" spans="1:6" ht="12.75">
      <c r="A149" s="17"/>
      <c r="E149" s="17"/>
      <c r="F149" s="10"/>
    </row>
    <row r="150" spans="1:6" ht="12.75">
      <c r="A150" s="17"/>
      <c r="E150" s="17"/>
      <c r="F150" s="10"/>
    </row>
    <row r="151" spans="1:6" ht="12.75">
      <c r="A151" s="17"/>
      <c r="E151" s="17"/>
      <c r="F151" s="10"/>
    </row>
    <row r="152" spans="1:6" ht="12.75">
      <c r="A152" s="17"/>
      <c r="E152" s="17"/>
      <c r="F152" s="10"/>
    </row>
    <row r="153" spans="1:6" ht="12.75">
      <c r="A153" s="17"/>
      <c r="E153" s="17"/>
      <c r="F153" s="10"/>
    </row>
    <row r="154" spans="1:6" ht="12.75">
      <c r="A154" s="17"/>
      <c r="E154" s="17"/>
      <c r="F154" s="10"/>
    </row>
    <row r="155" spans="1:6" ht="12.75">
      <c r="A155" s="17"/>
      <c r="E155" s="17"/>
      <c r="F155" s="10"/>
    </row>
    <row r="156" spans="1:6" ht="12.75">
      <c r="A156" s="17"/>
      <c r="E156" s="17"/>
      <c r="F156" s="10"/>
    </row>
    <row r="157" spans="1:6" ht="12.75">
      <c r="A157" s="17"/>
      <c r="E157" s="17"/>
      <c r="F157" s="10"/>
    </row>
    <row r="158" spans="1:6" ht="12.75">
      <c r="A158" s="17"/>
      <c r="E158" s="17"/>
      <c r="F158" s="10"/>
    </row>
    <row r="159" spans="1:6" ht="12.75">
      <c r="A159" s="17"/>
      <c r="E159" s="17"/>
      <c r="F159" s="10"/>
    </row>
    <row r="160" spans="1:6" ht="12.75">
      <c r="A160" s="17"/>
      <c r="E160" s="17"/>
      <c r="F160" s="10"/>
    </row>
    <row r="161" spans="1:6" ht="12.75">
      <c r="A161" s="17"/>
      <c r="E161" s="17"/>
      <c r="F161" s="10"/>
    </row>
    <row r="162" spans="1:6" ht="12.75">
      <c r="A162" s="17"/>
      <c r="E162" s="17"/>
      <c r="F162" s="10"/>
    </row>
    <row r="163" spans="1:6" ht="12.75">
      <c r="A163" s="17"/>
      <c r="E163" s="17"/>
      <c r="F163" s="10"/>
    </row>
    <row r="164" spans="1:6" ht="12.75">
      <c r="A164" s="17"/>
      <c r="E164" s="17"/>
      <c r="F164" s="10"/>
    </row>
    <row r="165" spans="1:6" ht="12.75">
      <c r="A165" s="17"/>
      <c r="E165" s="17"/>
      <c r="F165" s="10"/>
    </row>
    <row r="166" spans="1:6" ht="12.75">
      <c r="A166" s="17"/>
      <c r="E166" s="17"/>
      <c r="F166" s="10"/>
    </row>
    <row r="167" spans="1:6" ht="12.75">
      <c r="A167" s="17"/>
      <c r="E167" s="17"/>
      <c r="F167" s="10"/>
    </row>
    <row r="168" spans="1:6" ht="12.75">
      <c r="A168" s="17"/>
      <c r="E168" s="17"/>
      <c r="F168" s="10"/>
    </row>
    <row r="169" spans="1:6" ht="12.75">
      <c r="A169" s="17"/>
      <c r="E169" s="17"/>
      <c r="F169" s="10"/>
    </row>
    <row r="170" spans="1:6" ht="12.75">
      <c r="A170" s="17"/>
      <c r="E170" s="17"/>
      <c r="F170" s="10"/>
    </row>
    <row r="171" spans="1:6" ht="12.75">
      <c r="A171" s="17"/>
      <c r="E171" s="17"/>
      <c r="F171" s="10"/>
    </row>
    <row r="172" spans="1:6" ht="12.75">
      <c r="A172" s="17"/>
      <c r="E172" s="17"/>
      <c r="F172" s="10"/>
    </row>
    <row r="173" spans="1:6" ht="12.75">
      <c r="A173" s="17"/>
      <c r="E173" s="17"/>
      <c r="F173" s="10"/>
    </row>
    <row r="174" spans="1:6" ht="12.75">
      <c r="A174" s="17"/>
      <c r="E174" s="17"/>
      <c r="F174" s="10"/>
    </row>
    <row r="175" spans="1:6" ht="12.75">
      <c r="A175" s="17"/>
      <c r="E175" s="17"/>
      <c r="F175" s="10"/>
    </row>
    <row r="176" spans="1:6" ht="12.75">
      <c r="A176" s="17"/>
      <c r="E176" s="17"/>
      <c r="F176" s="10"/>
    </row>
    <row r="177" spans="1:6" ht="12.75">
      <c r="A177" s="17"/>
      <c r="E177" s="17"/>
      <c r="F177" s="10"/>
    </row>
    <row r="178" spans="1:6" ht="12.75">
      <c r="A178" s="17"/>
      <c r="E178" s="17"/>
      <c r="F178" s="10"/>
    </row>
    <row r="179" spans="1:6" ht="12.75">
      <c r="A179" s="17"/>
      <c r="E179" s="17"/>
      <c r="F179" s="10"/>
    </row>
    <row r="180" spans="1:6" ht="12.75">
      <c r="A180" s="17"/>
      <c r="E180" s="17"/>
      <c r="F180" s="10"/>
    </row>
    <row r="181" spans="1:6" ht="12.75">
      <c r="A181" s="17"/>
      <c r="E181" s="17"/>
      <c r="F181" s="10"/>
    </row>
    <row r="182" spans="1:6" ht="12.75">
      <c r="A182" s="17"/>
      <c r="E182" s="17"/>
      <c r="F182" s="10"/>
    </row>
    <row r="183" spans="1:6" ht="12.75">
      <c r="A183" s="17"/>
      <c r="E183" s="17"/>
      <c r="F183" s="10"/>
    </row>
    <row r="184" spans="1:6" ht="12.75">
      <c r="A184" s="17"/>
      <c r="E184" s="17"/>
      <c r="F184" s="10"/>
    </row>
    <row r="185" spans="1:6" ht="12.75">
      <c r="A185" s="17"/>
      <c r="E185" s="17"/>
      <c r="F185" s="10"/>
    </row>
    <row r="186" spans="1:6" ht="12.75">
      <c r="A186" s="17"/>
      <c r="E186" s="17"/>
      <c r="F186" s="10"/>
    </row>
    <row r="187" spans="1:6" ht="12.75">
      <c r="A187" s="17"/>
      <c r="E187" s="17"/>
      <c r="F187" s="10"/>
    </row>
    <row r="188" spans="1:6" ht="12.75">
      <c r="A188" s="17"/>
      <c r="E188" s="17"/>
      <c r="F188" s="10"/>
    </row>
    <row r="189" spans="1:6" ht="12.75">
      <c r="A189" s="17"/>
      <c r="E189" s="17"/>
      <c r="F189" s="10"/>
    </row>
    <row r="190" spans="1:6" ht="12.75">
      <c r="A190" s="17"/>
      <c r="E190" s="17"/>
      <c r="F190" s="10"/>
    </row>
    <row r="191" spans="1:6" ht="12.75">
      <c r="A191" s="17"/>
      <c r="E191" s="17"/>
      <c r="F191" s="10"/>
    </row>
    <row r="192" spans="1:6" ht="12.75">
      <c r="A192" s="17"/>
      <c r="E192" s="17"/>
      <c r="F192" s="10"/>
    </row>
    <row r="193" spans="1:6" ht="12.75">
      <c r="A193" s="17"/>
      <c r="E193" s="17"/>
      <c r="F193" s="10"/>
    </row>
    <row r="194" spans="1:6" ht="12.75">
      <c r="A194" s="17"/>
      <c r="E194" s="17"/>
      <c r="F194" s="10"/>
    </row>
    <row r="195" spans="1:6" ht="12.75">
      <c r="A195" s="17"/>
      <c r="E195" s="17"/>
      <c r="F195" s="10"/>
    </row>
    <row r="196" spans="1:6" ht="12.75">
      <c r="A196" s="17"/>
      <c r="E196" s="17"/>
      <c r="F196" s="10"/>
    </row>
    <row r="197" spans="1:6" ht="12.75">
      <c r="A197" s="17"/>
      <c r="E197" s="17"/>
      <c r="F197" s="10"/>
    </row>
    <row r="198" spans="1:6" ht="12.75">
      <c r="A198" s="17"/>
      <c r="E198" s="17"/>
      <c r="F198" s="10"/>
    </row>
    <row r="199" spans="1:6" ht="12.75">
      <c r="A199" s="17"/>
      <c r="E199" s="17"/>
      <c r="F199" s="10"/>
    </row>
    <row r="200" spans="1:6" ht="12.75">
      <c r="A200" s="17"/>
      <c r="E200" s="17"/>
      <c r="F200" s="10"/>
    </row>
    <row r="201" spans="1:6" ht="12.75">
      <c r="A201" s="17"/>
      <c r="E201" s="17"/>
      <c r="F201" s="10"/>
    </row>
    <row r="202" spans="1:6" ht="12.75">
      <c r="A202" s="17"/>
      <c r="E202" s="17"/>
      <c r="F202" s="10"/>
    </row>
    <row r="203" spans="1:6" ht="12.75">
      <c r="A203" s="17"/>
      <c r="E203" s="17"/>
      <c r="F203" s="10"/>
    </row>
    <row r="204" spans="1:6" ht="12.75">
      <c r="A204" s="17"/>
      <c r="E204" s="17"/>
      <c r="F204" s="10"/>
    </row>
    <row r="205" spans="1:6" ht="12.75">
      <c r="A205" s="17"/>
      <c r="E205" s="17"/>
      <c r="F205" s="10"/>
    </row>
    <row r="206" spans="1:6" ht="12.75">
      <c r="A206" s="17"/>
      <c r="E206" s="17"/>
      <c r="F206" s="10"/>
    </row>
    <row r="207" spans="1:6" ht="12.75">
      <c r="A207" s="17"/>
      <c r="E207" s="17"/>
      <c r="F207" s="10"/>
    </row>
    <row r="208" spans="1:6" ht="12.75">
      <c r="A208" s="17"/>
      <c r="E208" s="17"/>
      <c r="F208" s="10"/>
    </row>
    <row r="209" spans="1:6" ht="12.75">
      <c r="A209" s="17"/>
      <c r="E209" s="17"/>
      <c r="F209" s="10"/>
    </row>
    <row r="210" spans="1:6" ht="12.75">
      <c r="A210" s="17"/>
      <c r="E210" s="17"/>
      <c r="F210" s="10"/>
    </row>
    <row r="211" spans="1:6" ht="12.75">
      <c r="A211" s="17"/>
      <c r="E211" s="17"/>
      <c r="F211" s="10"/>
    </row>
    <row r="212" spans="1:6" ht="12.75">
      <c r="A212" s="17"/>
      <c r="E212" s="17"/>
      <c r="F212" s="10"/>
    </row>
    <row r="213" spans="1:6" ht="12.75">
      <c r="A213" s="17"/>
      <c r="E213" s="17"/>
      <c r="F213" s="10"/>
    </row>
    <row r="214" spans="1:6" ht="12.75">
      <c r="A214" s="17"/>
      <c r="E214" s="17"/>
      <c r="F214" s="10"/>
    </row>
    <row r="215" spans="1:6" ht="12.75">
      <c r="A215" s="17"/>
      <c r="E215" s="17"/>
      <c r="F215" s="10"/>
    </row>
    <row r="216" spans="1:6" ht="12.75">
      <c r="A216" s="17"/>
      <c r="E216" s="17"/>
      <c r="F216" s="10"/>
    </row>
    <row r="217" spans="1:6" ht="12.75">
      <c r="A217" s="17"/>
      <c r="E217" s="17"/>
      <c r="F217" s="10"/>
    </row>
    <row r="218" spans="1:6" ht="12.75">
      <c r="A218" s="17"/>
      <c r="E218" s="17"/>
      <c r="F218" s="10"/>
    </row>
    <row r="219" spans="1:6" ht="12.75">
      <c r="A219" s="17"/>
      <c r="E219" s="17"/>
      <c r="F219" s="10"/>
    </row>
    <row r="220" spans="1:6" ht="12.75">
      <c r="A220" s="17"/>
      <c r="E220" s="17"/>
      <c r="F220" s="10"/>
    </row>
    <row r="221" spans="1:6" ht="12.75">
      <c r="A221" s="17"/>
      <c r="E221" s="17"/>
      <c r="F221" s="10"/>
    </row>
    <row r="222" spans="1:6" ht="12.75">
      <c r="A222" s="17"/>
      <c r="E222" s="17"/>
      <c r="F222" s="10"/>
    </row>
    <row r="223" spans="1:6" ht="12.75">
      <c r="A223" s="17"/>
      <c r="E223" s="17"/>
      <c r="F223" s="10"/>
    </row>
    <row r="224" spans="1:6" ht="12.75">
      <c r="A224" s="17"/>
      <c r="E224" s="17"/>
      <c r="F224" s="10"/>
    </row>
    <row r="225" spans="1:6" ht="12.75">
      <c r="A225" s="17"/>
      <c r="E225" s="17"/>
      <c r="F225" s="10"/>
    </row>
    <row r="226" spans="1:6" ht="12.75">
      <c r="A226" s="17"/>
      <c r="E226" s="17"/>
      <c r="F226" s="10"/>
    </row>
    <row r="227" spans="1:6" ht="12.75">
      <c r="A227" s="17"/>
      <c r="E227" s="17"/>
      <c r="F227" s="10"/>
    </row>
    <row r="228" spans="1:6" ht="12.75">
      <c r="A228" s="17"/>
      <c r="E228" s="17"/>
      <c r="F228" s="10"/>
    </row>
    <row r="229" spans="1:6" ht="12.75">
      <c r="A229" s="17"/>
      <c r="E229" s="17"/>
      <c r="F229" s="10"/>
    </row>
    <row r="230" spans="1:6" ht="12.75">
      <c r="A230" s="17"/>
      <c r="E230" s="17"/>
      <c r="F230" s="10"/>
    </row>
    <row r="231" spans="1:6" ht="12.75">
      <c r="A231" s="17"/>
      <c r="E231" s="17"/>
      <c r="F231" s="10"/>
    </row>
    <row r="232" spans="1:6" ht="12.75">
      <c r="A232" s="17"/>
      <c r="E232" s="17"/>
      <c r="F232" s="10"/>
    </row>
    <row r="233" spans="1:6" ht="12.75">
      <c r="A233" s="17"/>
      <c r="E233" s="17"/>
      <c r="F233" s="10"/>
    </row>
    <row r="234" spans="1:6" ht="12.75">
      <c r="A234" s="17"/>
      <c r="E234" s="17"/>
      <c r="F234" s="10"/>
    </row>
    <row r="235" spans="1:6" ht="12.75">
      <c r="A235" s="17"/>
      <c r="E235" s="17"/>
      <c r="F235" s="10"/>
    </row>
    <row r="236" spans="1:6" ht="12.75">
      <c r="A236" s="17"/>
      <c r="E236" s="17"/>
      <c r="F236" s="10"/>
    </row>
    <row r="237" spans="1:6" ht="12.75">
      <c r="A237" s="17"/>
      <c r="E237" s="17"/>
      <c r="F237" s="10"/>
    </row>
    <row r="238" spans="1:6" ht="12.75">
      <c r="A238" s="17"/>
      <c r="E238" s="17"/>
      <c r="F238" s="10"/>
    </row>
    <row r="239" spans="1:6" ht="12.75">
      <c r="A239" s="17"/>
      <c r="E239" s="17"/>
      <c r="F239" s="10"/>
    </row>
    <row r="240" spans="1:6" ht="12.75">
      <c r="A240" s="17"/>
      <c r="E240" s="17"/>
      <c r="F240" s="10"/>
    </row>
    <row r="241" spans="1:6" ht="12.75">
      <c r="A241" s="17"/>
      <c r="E241" s="17"/>
      <c r="F241" s="10"/>
    </row>
    <row r="242" spans="1:6" ht="12.75">
      <c r="A242" s="17"/>
      <c r="E242" s="17"/>
      <c r="F242" s="10"/>
    </row>
    <row r="243" spans="1:6" ht="12.75">
      <c r="A243" s="17"/>
      <c r="E243" s="17"/>
      <c r="F243" s="10"/>
    </row>
    <row r="244" spans="1:6" ht="12.75">
      <c r="A244" s="17"/>
      <c r="E244" s="17"/>
      <c r="F244" s="10"/>
    </row>
    <row r="245" spans="1:6" ht="12.75">
      <c r="A245" s="17"/>
      <c r="E245" s="17"/>
      <c r="F245" s="10"/>
    </row>
    <row r="246" spans="1:6" ht="12.75">
      <c r="A246" s="17"/>
      <c r="E246" s="17"/>
      <c r="F246" s="10"/>
    </row>
    <row r="247" spans="1:6" ht="12.75">
      <c r="A247" s="17"/>
      <c r="E247" s="17"/>
      <c r="F247" s="10"/>
    </row>
    <row r="248" spans="1:6" ht="12.75">
      <c r="A248" s="17"/>
      <c r="E248" s="17"/>
      <c r="F248" s="10"/>
    </row>
    <row r="249" spans="1:6" ht="12.75">
      <c r="A249" s="17"/>
      <c r="E249" s="17"/>
      <c r="F249" s="10"/>
    </row>
    <row r="250" spans="1:6" ht="12.75">
      <c r="A250" s="17"/>
      <c r="E250" s="17"/>
      <c r="F250" s="10"/>
    </row>
    <row r="251" spans="1:6" ht="12.75">
      <c r="A251" s="17"/>
      <c r="E251" s="17"/>
      <c r="F251" s="10"/>
    </row>
    <row r="252" spans="1:6" ht="12.75">
      <c r="A252" s="17"/>
      <c r="E252" s="17"/>
      <c r="F252" s="10"/>
    </row>
    <row r="253" spans="1:6" ht="12.75">
      <c r="A253" s="17"/>
      <c r="E253" s="17"/>
      <c r="F253" s="10"/>
    </row>
    <row r="254" spans="1:6" ht="12.75">
      <c r="A254" s="17"/>
      <c r="E254" s="17"/>
      <c r="F254" s="10"/>
    </row>
    <row r="255" spans="1:6" ht="12.75">
      <c r="A255" s="17"/>
      <c r="E255" s="17"/>
      <c r="F255" s="10"/>
    </row>
    <row r="256" spans="1:6" ht="12.75">
      <c r="A256" s="17"/>
      <c r="E256" s="17"/>
      <c r="F256" s="10"/>
    </row>
    <row r="257" spans="1:6" ht="12.75">
      <c r="A257" s="17"/>
      <c r="E257" s="17"/>
      <c r="F257" s="10"/>
    </row>
    <row r="258" spans="1:6" ht="12.75">
      <c r="A258" s="17"/>
      <c r="E258" s="17"/>
      <c r="F258" s="10"/>
    </row>
    <row r="259" spans="1:6" ht="12.75">
      <c r="A259" s="17"/>
      <c r="E259" s="17"/>
      <c r="F259" s="10"/>
    </row>
    <row r="260" spans="1:6" ht="12.75">
      <c r="A260" s="17"/>
      <c r="E260" s="17"/>
      <c r="F260" s="10"/>
    </row>
    <row r="261" spans="1:6" ht="12.75">
      <c r="A261" s="17"/>
      <c r="E261" s="17"/>
      <c r="F261" s="10"/>
    </row>
    <row r="262" spans="1:6" ht="12.75">
      <c r="A262" s="17"/>
      <c r="E262" s="17"/>
      <c r="F262" s="10"/>
    </row>
    <row r="263" spans="1:6" ht="12.75">
      <c r="A263" s="17"/>
      <c r="E263" s="17"/>
      <c r="F263" s="10"/>
    </row>
    <row r="264" spans="1:6" ht="12.75">
      <c r="A264" s="17"/>
      <c r="E264" s="17"/>
      <c r="F264" s="10"/>
    </row>
    <row r="265" spans="1:6" ht="12.75">
      <c r="A265" s="17"/>
      <c r="E265" s="17"/>
      <c r="F265" s="10"/>
    </row>
    <row r="266" spans="1:6" ht="12.75">
      <c r="A266" s="17"/>
      <c r="E266" s="17"/>
      <c r="F266" s="10"/>
    </row>
    <row r="267" spans="1:6" ht="12.75">
      <c r="A267" s="17"/>
      <c r="E267" s="17"/>
      <c r="F267" s="10"/>
    </row>
    <row r="268" spans="1:6" ht="12.75">
      <c r="A268" s="17"/>
      <c r="E268" s="17"/>
      <c r="F268" s="10"/>
    </row>
    <row r="269" spans="1:6" ht="12.75">
      <c r="A269" s="17"/>
      <c r="E269" s="17"/>
      <c r="F269" s="10"/>
    </row>
    <row r="270" spans="1:6" ht="12.75">
      <c r="A270" s="17"/>
      <c r="E270" s="17"/>
      <c r="F270" s="10"/>
    </row>
    <row r="271" spans="1:6" ht="12.75">
      <c r="A271" s="17"/>
      <c r="E271" s="17"/>
      <c r="F271" s="10"/>
    </row>
    <row r="272" spans="1:6" ht="12.75">
      <c r="A272" s="17"/>
      <c r="E272" s="17"/>
      <c r="F272" s="10"/>
    </row>
    <row r="273" spans="1:6" ht="12.75">
      <c r="A273" s="17"/>
      <c r="E273" s="17"/>
      <c r="F273" s="10"/>
    </row>
    <row r="274" spans="1:6" ht="12.75">
      <c r="A274" s="17"/>
      <c r="E274" s="17"/>
      <c r="F274" s="10"/>
    </row>
    <row r="275" spans="1:6" ht="12.75">
      <c r="A275" s="17"/>
      <c r="E275" s="17"/>
      <c r="F275" s="10"/>
    </row>
    <row r="276" spans="1:6" ht="12.75">
      <c r="A276" s="17"/>
      <c r="E276" s="17"/>
      <c r="F276" s="10"/>
    </row>
    <row r="277" spans="1:6" ht="12.75">
      <c r="A277" s="17"/>
      <c r="E277" s="17"/>
      <c r="F277" s="10"/>
    </row>
    <row r="278" spans="1:6" ht="12.75">
      <c r="A278" s="17"/>
      <c r="E278" s="17"/>
      <c r="F278" s="10"/>
    </row>
    <row r="279" spans="1:6" ht="12.75">
      <c r="A279" s="17"/>
      <c r="E279" s="17"/>
      <c r="F279" s="10"/>
    </row>
    <row r="280" spans="1:6" ht="12.75">
      <c r="A280" s="17"/>
      <c r="E280" s="17"/>
      <c r="F280" s="10"/>
    </row>
    <row r="281" spans="1:6" ht="12.75">
      <c r="A281" s="17"/>
      <c r="E281" s="17"/>
      <c r="F281" s="10"/>
    </row>
    <row r="282" spans="1:6" ht="12.75">
      <c r="A282" s="17"/>
      <c r="E282" s="17"/>
      <c r="F282" s="10"/>
    </row>
    <row r="283" spans="1:6" ht="12.75">
      <c r="A283" s="17"/>
      <c r="E283" s="17"/>
      <c r="F283" s="10"/>
    </row>
    <row r="284" spans="1:6" ht="12.75">
      <c r="A284" s="17"/>
      <c r="E284" s="17"/>
      <c r="F284" s="10"/>
    </row>
    <row r="285" spans="1:6" ht="12.75">
      <c r="A285" s="17"/>
      <c r="E285" s="17"/>
      <c r="F285" s="10"/>
    </row>
    <row r="286" spans="1:6" ht="12.75">
      <c r="A286" s="17"/>
      <c r="E286" s="17"/>
      <c r="F286" s="10"/>
    </row>
    <row r="287" spans="1:6" ht="12.75">
      <c r="A287" s="17"/>
      <c r="E287" s="17"/>
      <c r="F287" s="10"/>
    </row>
    <row r="288" spans="1:6" ht="12.75">
      <c r="A288" s="17"/>
      <c r="E288" s="17"/>
      <c r="F288" s="10"/>
    </row>
    <row r="289" spans="1:6" ht="12.75">
      <c r="A289" s="17"/>
      <c r="E289" s="17"/>
      <c r="F289" s="10"/>
    </row>
    <row r="290" spans="1:6" ht="12.75">
      <c r="A290" s="17"/>
      <c r="E290" s="17"/>
      <c r="F290" s="10"/>
    </row>
    <row r="291" spans="1:6" ht="12.75">
      <c r="A291" s="17"/>
      <c r="E291" s="17"/>
      <c r="F291" s="10"/>
    </row>
    <row r="292" spans="1:6" ht="12.75">
      <c r="A292" s="17"/>
      <c r="E292" s="17"/>
      <c r="F292" s="10"/>
    </row>
    <row r="293" spans="1:6" ht="12.75">
      <c r="A293" s="17"/>
      <c r="E293" s="17"/>
      <c r="F293" s="10"/>
    </row>
    <row r="294" spans="1:6" ht="12.75">
      <c r="A294" s="17"/>
      <c r="E294" s="17"/>
      <c r="F294" s="10"/>
    </row>
    <row r="295" spans="1:6" ht="12.75">
      <c r="A295" s="17"/>
      <c r="E295" s="17"/>
      <c r="F295" s="10"/>
    </row>
    <row r="296" spans="1:6" ht="12.75">
      <c r="A296" s="17"/>
      <c r="E296" s="17"/>
      <c r="F296" s="10"/>
    </row>
    <row r="297" spans="1:6" ht="12.75">
      <c r="A297" s="17"/>
      <c r="E297" s="17"/>
      <c r="F297" s="10"/>
    </row>
    <row r="298" spans="1:6" ht="12.75">
      <c r="A298" s="17"/>
      <c r="E298" s="17"/>
      <c r="F298" s="10"/>
    </row>
    <row r="299" spans="1:6" ht="12.75">
      <c r="A299" s="17"/>
      <c r="E299" s="17"/>
      <c r="F299" s="10"/>
    </row>
    <row r="300" spans="1:6" ht="12.75">
      <c r="A300" s="17"/>
      <c r="E300" s="17"/>
      <c r="F300" s="10"/>
    </row>
    <row r="301" spans="1:6" ht="12.75">
      <c r="A301" s="17"/>
      <c r="E301" s="17"/>
      <c r="F301" s="10"/>
    </row>
    <row r="302" spans="1:6" ht="12.75">
      <c r="A302" s="17"/>
      <c r="E302" s="17"/>
      <c r="F302" s="10"/>
    </row>
    <row r="303" spans="1:6" ht="12.75">
      <c r="A303" s="17"/>
      <c r="E303" s="17"/>
      <c r="F303" s="10"/>
    </row>
    <row r="304" spans="1:6" ht="12.75">
      <c r="A304" s="17"/>
      <c r="E304" s="17"/>
      <c r="F304" s="10"/>
    </row>
    <row r="305" spans="1:6" ht="12.75">
      <c r="A305" s="17"/>
      <c r="E305" s="17"/>
      <c r="F305" s="10"/>
    </row>
    <row r="306" spans="1:6" ht="12.75">
      <c r="A306" s="17"/>
      <c r="E306" s="17"/>
      <c r="F306" s="10"/>
    </row>
    <row r="307" spans="1:6" ht="12.75">
      <c r="A307" s="17"/>
      <c r="E307" s="17"/>
      <c r="F307" s="10"/>
    </row>
    <row r="308" spans="1:6" ht="12.75">
      <c r="A308" s="17"/>
      <c r="E308" s="17"/>
      <c r="F308" s="10"/>
    </row>
    <row r="309" spans="1:6" ht="12.75">
      <c r="A309" s="17"/>
      <c r="E309" s="17"/>
      <c r="F309" s="10"/>
    </row>
    <row r="310" spans="1:6" ht="12.75">
      <c r="A310" s="17"/>
      <c r="E310" s="17"/>
      <c r="F310" s="10"/>
    </row>
    <row r="311" spans="1:6" ht="12.75">
      <c r="A311" s="17"/>
      <c r="E311" s="17"/>
      <c r="F311" s="10"/>
    </row>
    <row r="312" spans="1:6" ht="12.75">
      <c r="A312" s="17"/>
      <c r="E312" s="17"/>
      <c r="F312" s="10"/>
    </row>
    <row r="313" spans="1:6" ht="12.75">
      <c r="A313" s="17"/>
      <c r="E313" s="17"/>
      <c r="F313" s="10"/>
    </row>
    <row r="314" spans="1:6" ht="12.75">
      <c r="A314" s="17"/>
      <c r="E314" s="17"/>
      <c r="F314" s="10"/>
    </row>
    <row r="315" spans="1:6" ht="12.75">
      <c r="A315" s="17"/>
      <c r="E315" s="17"/>
      <c r="F315" s="10"/>
    </row>
    <row r="316" spans="1:6" ht="12.75">
      <c r="A316" s="17"/>
      <c r="E316" s="17"/>
      <c r="F316" s="10"/>
    </row>
    <row r="317" spans="1:6" ht="12.75">
      <c r="A317" s="17"/>
      <c r="E317" s="17"/>
      <c r="F317" s="10"/>
    </row>
    <row r="318" spans="1:6" ht="12.75">
      <c r="A318" s="17"/>
      <c r="E318" s="17"/>
      <c r="F318" s="10"/>
    </row>
    <row r="319" spans="1:6" ht="12.75">
      <c r="A319" s="17"/>
      <c r="E319" s="17"/>
      <c r="F319" s="10"/>
    </row>
    <row r="320" spans="1:6" ht="12.75">
      <c r="A320" s="17"/>
      <c r="E320" s="17"/>
      <c r="F320" s="10"/>
    </row>
    <row r="321" spans="1:6" ht="12.75">
      <c r="A321" s="17"/>
      <c r="E321" s="17"/>
      <c r="F321" s="10"/>
    </row>
    <row r="322" spans="1:6" ht="12.75">
      <c r="A322" s="17"/>
      <c r="E322" s="17"/>
      <c r="F322" s="10"/>
    </row>
    <row r="323" spans="1:6" ht="12.75">
      <c r="A323" s="17"/>
      <c r="E323" s="17"/>
      <c r="F323" s="10"/>
    </row>
    <row r="324" spans="1:6" ht="12.75">
      <c r="A324" s="17"/>
      <c r="E324" s="17"/>
      <c r="F324" s="10"/>
    </row>
    <row r="325" spans="1:6" ht="12.75">
      <c r="A325" s="17"/>
      <c r="E325" s="17"/>
      <c r="F325" s="10"/>
    </row>
    <row r="326" spans="1:6" ht="12.75">
      <c r="A326" s="17"/>
      <c r="E326" s="17"/>
      <c r="F326" s="10"/>
    </row>
    <row r="327" spans="1:6" ht="12.75">
      <c r="A327" s="17"/>
      <c r="E327" s="17"/>
      <c r="F327" s="10"/>
    </row>
    <row r="328" spans="1:6" ht="12.75">
      <c r="A328" s="17"/>
      <c r="E328" s="17"/>
      <c r="F328" s="10"/>
    </row>
    <row r="329" spans="1:6" ht="12.75">
      <c r="A329" s="17"/>
      <c r="E329" s="17"/>
      <c r="F329" s="10"/>
    </row>
    <row r="330" spans="1:6" ht="12.75">
      <c r="A330" s="17"/>
      <c r="E330" s="17"/>
      <c r="F330" s="10"/>
    </row>
    <row r="331" spans="1:6" ht="12.75">
      <c r="A331" s="17"/>
      <c r="E331" s="17"/>
      <c r="F331" s="10"/>
    </row>
    <row r="332" spans="1:6" ht="12.75">
      <c r="A332" s="17"/>
      <c r="E332" s="17"/>
      <c r="F332" s="10"/>
    </row>
    <row r="333" spans="1:6" ht="12.75">
      <c r="A333" s="17"/>
      <c r="E333" s="17"/>
      <c r="F333" s="10"/>
    </row>
    <row r="334" spans="1:6" ht="12.75">
      <c r="A334" s="17"/>
      <c r="E334" s="17"/>
      <c r="F334" s="10"/>
    </row>
    <row r="335" spans="1:6" ht="12.75">
      <c r="A335" s="17"/>
      <c r="E335" s="17"/>
      <c r="F335" s="10"/>
    </row>
    <row r="336" spans="1:6" ht="12.75">
      <c r="A336" s="17"/>
      <c r="E336" s="17"/>
      <c r="F336" s="10"/>
    </row>
    <row r="337" spans="1:6" ht="12.75">
      <c r="A337" s="17"/>
      <c r="E337" s="17"/>
      <c r="F337" s="10"/>
    </row>
    <row r="338" spans="1:6" ht="12.75">
      <c r="A338" s="17"/>
      <c r="E338" s="17"/>
      <c r="F338" s="10"/>
    </row>
    <row r="339" spans="1:6" ht="12.75">
      <c r="A339" s="17"/>
      <c r="E339" s="17"/>
      <c r="F339" s="10"/>
    </row>
    <row r="340" spans="1:6" ht="12.75">
      <c r="A340" s="17"/>
      <c r="E340" s="17"/>
      <c r="F340" s="10"/>
    </row>
    <row r="341" spans="1:6" ht="12.75">
      <c r="A341" s="17"/>
      <c r="E341" s="17"/>
      <c r="F341" s="10"/>
    </row>
    <row r="342" spans="1:6" ht="12.75">
      <c r="A342" s="17"/>
      <c r="E342" s="17"/>
      <c r="F342" s="10"/>
    </row>
    <row r="343" spans="1:6" ht="12.75">
      <c r="A343" s="17"/>
      <c r="E343" s="17"/>
      <c r="F343" s="10"/>
    </row>
    <row r="344" spans="1:6" ht="12.75">
      <c r="A344" s="17"/>
      <c r="E344" s="17"/>
      <c r="F344" s="10"/>
    </row>
    <row r="345" spans="1:6" ht="12.75">
      <c r="A345" s="17"/>
      <c r="E345" s="17"/>
      <c r="F345" s="10"/>
    </row>
    <row r="346" spans="1:6" ht="12.75">
      <c r="A346" s="17"/>
      <c r="E346" s="17"/>
      <c r="F346" s="10"/>
    </row>
    <row r="347" spans="1:6" ht="12.75">
      <c r="A347" s="17"/>
      <c r="E347" s="17"/>
      <c r="F347" s="10"/>
    </row>
    <row r="348" spans="1:6" ht="12.75">
      <c r="A348" s="17"/>
      <c r="E348" s="17"/>
      <c r="F348" s="10"/>
    </row>
    <row r="349" spans="1:6" ht="12.75">
      <c r="A349" s="17"/>
      <c r="E349" s="17"/>
      <c r="F349" s="10"/>
    </row>
    <row r="350" spans="1:6" ht="12.75">
      <c r="A350" s="17"/>
      <c r="E350" s="17"/>
      <c r="F350" s="10"/>
    </row>
    <row r="351" spans="1:6" ht="12.75">
      <c r="A351" s="17"/>
      <c r="E351" s="17"/>
      <c r="F351" s="10"/>
    </row>
    <row r="352" spans="1:6" ht="12.75">
      <c r="A352" s="17"/>
      <c r="E352" s="17"/>
      <c r="F352" s="10"/>
    </row>
    <row r="353" spans="1:6" ht="12.75">
      <c r="A353" s="17"/>
      <c r="E353" s="17"/>
      <c r="F353" s="10"/>
    </row>
    <row r="354" spans="1:6" ht="12.75">
      <c r="A354" s="17"/>
      <c r="E354" s="17"/>
      <c r="F354" s="10"/>
    </row>
    <row r="355" spans="1:6" ht="12.75">
      <c r="A355" s="17"/>
      <c r="E355" s="17"/>
      <c r="F355" s="10"/>
    </row>
    <row r="356" spans="1:6" ht="12.75">
      <c r="A356" s="17"/>
      <c r="E356" s="17"/>
      <c r="F356" s="10"/>
    </row>
    <row r="357" spans="1:6" ht="12.75">
      <c r="A357" s="17"/>
      <c r="E357" s="17"/>
      <c r="F357" s="10"/>
    </row>
    <row r="358" spans="1:6" ht="12.75">
      <c r="A358" s="17"/>
      <c r="E358" s="17"/>
      <c r="F358" s="10"/>
    </row>
    <row r="359" spans="1:6" ht="12.75">
      <c r="A359" s="17"/>
      <c r="E359" s="17"/>
      <c r="F359" s="10"/>
    </row>
    <row r="360" spans="1:6" ht="12.75">
      <c r="A360" s="17"/>
      <c r="E360" s="17"/>
      <c r="F360" s="10"/>
    </row>
    <row r="361" spans="1:6" ht="12.75">
      <c r="A361" s="17"/>
      <c r="E361" s="17"/>
      <c r="F361" s="10"/>
    </row>
    <row r="362" spans="1:6" ht="12.75">
      <c r="A362" s="17"/>
      <c r="E362" s="17"/>
      <c r="F362" s="10"/>
    </row>
    <row r="363" spans="1:6" ht="12.75">
      <c r="A363" s="17"/>
      <c r="E363" s="17"/>
      <c r="F363" s="10"/>
    </row>
    <row r="364" spans="1:6" ht="12.75">
      <c r="A364" s="17"/>
      <c r="E364" s="17"/>
      <c r="F364" s="10"/>
    </row>
    <row r="365" spans="1:6" ht="12.75">
      <c r="A365" s="17"/>
      <c r="E365" s="17"/>
      <c r="F365" s="10"/>
    </row>
    <row r="366" spans="1:6" ht="12.75">
      <c r="A366" s="17"/>
      <c r="E366" s="17"/>
      <c r="F366" s="10"/>
    </row>
    <row r="367" spans="1:6" ht="12.75">
      <c r="A367" s="17"/>
      <c r="E367" s="17"/>
      <c r="F367" s="10"/>
    </row>
    <row r="368" spans="1:6" ht="12.75">
      <c r="A368" s="17"/>
      <c r="E368" s="17"/>
      <c r="F368" s="10"/>
    </row>
    <row r="369" spans="1:6" ht="12.75">
      <c r="A369" s="17"/>
      <c r="E369" s="17"/>
      <c r="F369" s="10"/>
    </row>
    <row r="370" spans="1:6" ht="12.75">
      <c r="A370" s="17"/>
      <c r="E370" s="17"/>
      <c r="F370" s="10"/>
    </row>
    <row r="371" spans="1:6" ht="12.75">
      <c r="A371" s="17"/>
      <c r="E371" s="17"/>
      <c r="F371" s="10"/>
    </row>
    <row r="372" spans="1:6" ht="12.75">
      <c r="A372" s="17"/>
      <c r="E372" s="17"/>
      <c r="F372" s="10"/>
    </row>
    <row r="373" spans="1:6" ht="12.75">
      <c r="A373" s="17"/>
      <c r="E373" s="17"/>
      <c r="F373" s="10"/>
    </row>
    <row r="374" spans="1:6" ht="12.75">
      <c r="A374" s="17"/>
      <c r="E374" s="17"/>
      <c r="F374" s="10"/>
    </row>
    <row r="375" spans="1:6" ht="12.75">
      <c r="A375" s="17"/>
      <c r="E375" s="17"/>
      <c r="F375" s="10"/>
    </row>
    <row r="376" spans="1:6" ht="12.75">
      <c r="A376" s="17"/>
      <c r="E376" s="17"/>
      <c r="F376" s="10"/>
    </row>
    <row r="377" spans="1:6" ht="12.75">
      <c r="A377" s="17"/>
      <c r="E377" s="17"/>
      <c r="F377" s="10"/>
    </row>
    <row r="378" spans="1:6" ht="12.75">
      <c r="A378" s="17"/>
      <c r="E378" s="17"/>
      <c r="F378" s="10"/>
    </row>
    <row r="379" spans="1:6" ht="12.75">
      <c r="A379" s="17"/>
      <c r="E379" s="17"/>
      <c r="F379" s="10"/>
    </row>
    <row r="380" spans="1:6" ht="12.75">
      <c r="A380" s="17"/>
      <c r="E380" s="17"/>
      <c r="F380" s="10"/>
    </row>
    <row r="381" spans="1:6" ht="12.75">
      <c r="A381" s="17"/>
      <c r="E381" s="17"/>
      <c r="F381" s="10"/>
    </row>
    <row r="382" spans="1:6" ht="12.75">
      <c r="A382" s="17"/>
      <c r="E382" s="17"/>
      <c r="F382" s="10"/>
    </row>
    <row r="383" spans="1:6" ht="12.75">
      <c r="A383" s="17"/>
      <c r="E383" s="17"/>
      <c r="F383" s="10"/>
    </row>
    <row r="384" spans="1:6" ht="12.75">
      <c r="A384" s="17"/>
      <c r="E384" s="17"/>
      <c r="F384" s="10"/>
    </row>
    <row r="385" spans="1:6" ht="12.75">
      <c r="A385" s="17"/>
      <c r="E385" s="17"/>
      <c r="F385" s="10"/>
    </row>
    <row r="386" spans="1:6" ht="12.75">
      <c r="A386" s="17"/>
      <c r="E386" s="17"/>
      <c r="F386" s="10"/>
    </row>
    <row r="387" spans="1:6" ht="12.75">
      <c r="A387" s="17"/>
      <c r="E387" s="17"/>
      <c r="F387" s="10"/>
    </row>
    <row r="388" spans="1:6" ht="12.75">
      <c r="A388" s="17"/>
      <c r="E388" s="17"/>
      <c r="F388" s="10"/>
    </row>
    <row r="389" spans="1:6" ht="12.75">
      <c r="A389" s="17"/>
      <c r="E389" s="17"/>
      <c r="F389" s="10"/>
    </row>
    <row r="390" spans="1:6" ht="12.75">
      <c r="A390" s="17"/>
      <c r="E390" s="17"/>
      <c r="F390" s="10"/>
    </row>
    <row r="391" spans="1:6" ht="12.75">
      <c r="A391" s="17"/>
      <c r="E391" s="17"/>
      <c r="F391" s="10"/>
    </row>
    <row r="392" spans="1:6" ht="12.75">
      <c r="A392" s="17"/>
      <c r="E392" s="17"/>
      <c r="F392" s="10"/>
    </row>
    <row r="393" spans="1:6" ht="12.75">
      <c r="A393" s="17"/>
      <c r="E393" s="17"/>
      <c r="F393" s="10"/>
    </row>
    <row r="394" spans="1:6" ht="12.75">
      <c r="A394" s="17"/>
      <c r="E394" s="17"/>
      <c r="F394" s="10"/>
    </row>
    <row r="395" spans="1:6" ht="12.75">
      <c r="A395" s="17"/>
      <c r="E395" s="17"/>
      <c r="F395" s="10"/>
    </row>
    <row r="396" spans="1:6" ht="12.75">
      <c r="A396" s="17"/>
      <c r="E396" s="17"/>
      <c r="F396" s="10"/>
    </row>
    <row r="397" spans="1:6" ht="12.75">
      <c r="A397" s="17"/>
      <c r="E397" s="17"/>
      <c r="F397" s="10"/>
    </row>
    <row r="398" spans="1:6" ht="12.75">
      <c r="A398" s="17"/>
      <c r="E398" s="17"/>
      <c r="F398" s="10"/>
    </row>
    <row r="399" spans="1:6" ht="12.75">
      <c r="A399" s="17"/>
      <c r="E399" s="17"/>
      <c r="F399" s="10"/>
    </row>
    <row r="400" spans="1:6" ht="12.75">
      <c r="A400" s="17"/>
      <c r="E400" s="17"/>
      <c r="F400" s="10"/>
    </row>
    <row r="401" spans="1:6" ht="12.75">
      <c r="A401" s="17"/>
      <c r="E401" s="17"/>
      <c r="F401" s="10"/>
    </row>
    <row r="402" spans="1:6" ht="12.75">
      <c r="A402" s="17"/>
      <c r="E402" s="17"/>
      <c r="F402" s="10"/>
    </row>
    <row r="403" spans="1:6" ht="12.75">
      <c r="A403" s="17"/>
      <c r="E403" s="17"/>
      <c r="F403" s="10"/>
    </row>
    <row r="404" spans="1:6" ht="12.75">
      <c r="A404" s="17"/>
      <c r="E404" s="17"/>
      <c r="F404" s="10"/>
    </row>
    <row r="405" spans="1:6" ht="12.75">
      <c r="A405" s="17"/>
      <c r="E405" s="17"/>
      <c r="F405" s="10"/>
    </row>
    <row r="406" spans="1:6" ht="12.75">
      <c r="A406" s="17"/>
      <c r="E406" s="17"/>
      <c r="F406" s="10"/>
    </row>
    <row r="407" spans="1:6" ht="12.75">
      <c r="A407" s="17"/>
      <c r="E407" s="17"/>
      <c r="F407" s="10"/>
    </row>
    <row r="408" spans="1:6" ht="12.75">
      <c r="A408" s="17"/>
      <c r="E408" s="17"/>
      <c r="F408" s="10"/>
    </row>
    <row r="409" spans="1:6" ht="12.75">
      <c r="A409" s="17"/>
      <c r="E409" s="17"/>
      <c r="F409" s="10"/>
    </row>
    <row r="410" spans="1:6" ht="12.75">
      <c r="A410" s="17"/>
      <c r="E410" s="17"/>
      <c r="F410" s="10"/>
    </row>
    <row r="411" spans="1:6" ht="12.75">
      <c r="A411" s="17"/>
      <c r="E411" s="17"/>
      <c r="F411" s="10"/>
    </row>
    <row r="412" spans="1:6" ht="12.75">
      <c r="A412" s="17"/>
      <c r="E412" s="17"/>
      <c r="F412" s="10"/>
    </row>
    <row r="413" spans="1:6" ht="12.75">
      <c r="A413" s="17"/>
      <c r="E413" s="17"/>
      <c r="F413" s="10"/>
    </row>
    <row r="414" spans="1:6" ht="12.75">
      <c r="A414" s="17"/>
      <c r="E414" s="17"/>
      <c r="F414" s="10"/>
    </row>
    <row r="415" spans="1:6" ht="12.75">
      <c r="A415" s="17"/>
      <c r="E415" s="17"/>
      <c r="F415" s="10"/>
    </row>
    <row r="416" spans="1:6" ht="12.75">
      <c r="A416" s="17"/>
      <c r="E416" s="17"/>
      <c r="F416" s="10"/>
    </row>
    <row r="417" spans="1:6" ht="12.75">
      <c r="A417" s="17"/>
      <c r="E417" s="17"/>
      <c r="F417" s="10"/>
    </row>
    <row r="418" spans="1:6" ht="12.75">
      <c r="A418" s="17"/>
      <c r="E418" s="17"/>
      <c r="F418" s="10"/>
    </row>
    <row r="419" spans="1:6" ht="12.75">
      <c r="A419" s="17"/>
      <c r="E419" s="17"/>
      <c r="F419" s="10"/>
    </row>
    <row r="420" spans="1:6" ht="12.75">
      <c r="A420" s="17"/>
      <c r="E420" s="17"/>
      <c r="F420" s="10"/>
    </row>
    <row r="421" spans="1:6" ht="12.75">
      <c r="A421" s="17"/>
      <c r="E421" s="17"/>
      <c r="F421" s="10"/>
    </row>
    <row r="422" spans="1:6" ht="12.75">
      <c r="A422" s="17"/>
      <c r="E422" s="17"/>
      <c r="F422" s="10"/>
    </row>
    <row r="423" spans="1:6" ht="12.75">
      <c r="A423" s="17"/>
      <c r="E423" s="17"/>
      <c r="F423" s="10"/>
    </row>
    <row r="424" spans="1:6" ht="12.75">
      <c r="A424" s="17"/>
      <c r="E424" s="17"/>
      <c r="F424" s="10"/>
    </row>
    <row r="425" spans="1:6" ht="12.75">
      <c r="A425" s="17"/>
      <c r="E425" s="17"/>
      <c r="F425" s="10"/>
    </row>
    <row r="426" spans="1:6" ht="12.75">
      <c r="A426" s="17"/>
      <c r="E426" s="17"/>
      <c r="F426" s="10"/>
    </row>
    <row r="427" spans="1:6" ht="12.75">
      <c r="A427" s="17"/>
      <c r="E427" s="17"/>
      <c r="F427" s="10"/>
    </row>
    <row r="428" spans="1:6" ht="12.75">
      <c r="A428" s="17"/>
      <c r="E428" s="17"/>
      <c r="F428" s="10"/>
    </row>
    <row r="429" spans="1:6" ht="12.75">
      <c r="A429" s="17"/>
      <c r="E429" s="17"/>
      <c r="F429" s="10"/>
    </row>
    <row r="430" spans="1:6" ht="12.75">
      <c r="A430" s="17"/>
      <c r="E430" s="17"/>
      <c r="F430" s="10"/>
    </row>
    <row r="431" spans="1:6" ht="12.75">
      <c r="A431" s="17"/>
      <c r="E431" s="17"/>
      <c r="F431" s="10"/>
    </row>
    <row r="432" spans="1:6" ht="12.75">
      <c r="A432" s="17"/>
      <c r="E432" s="17"/>
      <c r="F432" s="10"/>
    </row>
    <row r="433" spans="1:6" ht="12.75">
      <c r="A433" s="17"/>
      <c r="E433" s="17"/>
      <c r="F433" s="10"/>
    </row>
    <row r="434" spans="1:6" ht="12.75">
      <c r="A434" s="17"/>
      <c r="E434" s="17"/>
      <c r="F434" s="10"/>
    </row>
    <row r="435" spans="1:6" ht="12.75">
      <c r="A435" s="17"/>
      <c r="E435" s="17"/>
      <c r="F435" s="10"/>
    </row>
    <row r="436" spans="1:6" ht="12.75">
      <c r="A436" s="17"/>
      <c r="E436" s="17"/>
      <c r="F436" s="10"/>
    </row>
    <row r="437" spans="1:6" ht="12.75">
      <c r="A437" s="17"/>
      <c r="E437" s="17"/>
      <c r="F437" s="10"/>
    </row>
    <row r="438" spans="1:6" ht="12.75">
      <c r="A438" s="17"/>
      <c r="E438" s="17"/>
      <c r="F438" s="10"/>
    </row>
    <row r="439" spans="1:6" ht="12.75">
      <c r="A439" s="17"/>
      <c r="E439" s="17"/>
      <c r="F439" s="10"/>
    </row>
    <row r="440" spans="1:6" ht="12.75">
      <c r="A440" s="17"/>
      <c r="E440" s="17"/>
      <c r="F440" s="10"/>
    </row>
    <row r="441" spans="1:6" ht="12.75">
      <c r="A441" s="17"/>
      <c r="E441" s="17"/>
      <c r="F441" s="10"/>
    </row>
    <row r="442" spans="1:6" ht="12.75">
      <c r="A442" s="17"/>
      <c r="E442" s="17"/>
      <c r="F442" s="10"/>
    </row>
    <row r="443" spans="1:6" ht="12.75">
      <c r="A443" s="17"/>
      <c r="E443" s="17"/>
      <c r="F443" s="10"/>
    </row>
    <row r="444" spans="1:6" ht="12.75">
      <c r="A444" s="17"/>
      <c r="E444" s="17"/>
      <c r="F444" s="10"/>
    </row>
    <row r="445" spans="1:6" ht="12.75">
      <c r="A445" s="17"/>
      <c r="E445" s="17"/>
      <c r="F445" s="10"/>
    </row>
    <row r="446" spans="1:6" ht="12.75">
      <c r="A446" s="17"/>
      <c r="E446" s="17"/>
      <c r="F446" s="10"/>
    </row>
    <row r="447" spans="1:6" ht="12.75">
      <c r="A447" s="17"/>
      <c r="E447" s="17"/>
      <c r="F447" s="10"/>
    </row>
    <row r="448" spans="1:6" ht="12.75">
      <c r="A448" s="17"/>
      <c r="E448" s="17"/>
      <c r="F448" s="10"/>
    </row>
    <row r="449" spans="1:6" ht="12.75">
      <c r="A449" s="17"/>
      <c r="E449" s="17"/>
      <c r="F449" s="10"/>
    </row>
    <row r="450" spans="1:6" ht="12.75">
      <c r="A450" s="17"/>
      <c r="E450" s="17"/>
      <c r="F450" s="10"/>
    </row>
    <row r="451" spans="1:6" ht="12.75">
      <c r="A451" s="17"/>
      <c r="E451" s="17"/>
      <c r="F451" s="10"/>
    </row>
    <row r="452" spans="1:6" ht="12.75">
      <c r="A452" s="17"/>
      <c r="E452" s="17"/>
      <c r="F452" s="10"/>
    </row>
    <row r="453" spans="1:6" ht="12.75">
      <c r="A453" s="17"/>
      <c r="E453" s="17"/>
      <c r="F453" s="10"/>
    </row>
    <row r="454" spans="1:6" ht="12.75">
      <c r="A454" s="17"/>
      <c r="E454" s="17"/>
      <c r="F454" s="10"/>
    </row>
    <row r="455" spans="1:6" ht="12.75">
      <c r="A455" s="17"/>
      <c r="E455" s="17"/>
      <c r="F455" s="10"/>
    </row>
    <row r="456" spans="1:6" ht="12.75">
      <c r="A456" s="17"/>
      <c r="E456" s="17"/>
      <c r="F456" s="10"/>
    </row>
    <row r="457" spans="1:6" ht="12.75">
      <c r="A457" s="17"/>
      <c r="E457" s="17"/>
      <c r="F457" s="10"/>
    </row>
    <row r="458" spans="1:6" ht="12.75">
      <c r="A458" s="17"/>
      <c r="E458" s="17"/>
      <c r="F458" s="10"/>
    </row>
    <row r="459" spans="1:6" ht="12.75">
      <c r="A459" s="17"/>
      <c r="E459" s="17"/>
      <c r="F459" s="10"/>
    </row>
    <row r="460" spans="1:6" ht="12.75">
      <c r="A460" s="17"/>
      <c r="E460" s="17"/>
      <c r="F460" s="10"/>
    </row>
    <row r="461" spans="1:6" ht="12.75">
      <c r="A461" s="17"/>
      <c r="E461" s="17"/>
      <c r="F461" s="10"/>
    </row>
    <row r="462" spans="1:6" ht="12.75">
      <c r="A462" s="17"/>
      <c r="E462" s="17"/>
      <c r="F462" s="10"/>
    </row>
    <row r="463" spans="1:6" ht="12.75">
      <c r="A463" s="17"/>
      <c r="E463" s="17"/>
      <c r="F463" s="10"/>
    </row>
    <row r="464" spans="1:6" ht="12.75">
      <c r="A464" s="17"/>
      <c r="E464" s="17"/>
      <c r="F464" s="10"/>
    </row>
    <row r="465" spans="1:6" ht="12.75">
      <c r="A465" s="17"/>
      <c r="E465" s="17"/>
      <c r="F465" s="10"/>
    </row>
    <row r="466" spans="1:6" ht="12.75">
      <c r="A466" s="17"/>
      <c r="E466" s="17"/>
      <c r="F466" s="10"/>
    </row>
    <row r="467" spans="1:6" ht="12.75">
      <c r="A467" s="17"/>
      <c r="E467" s="17"/>
      <c r="F467" s="10"/>
    </row>
    <row r="468" spans="1:6" ht="12.75">
      <c r="A468" s="17"/>
      <c r="E468" s="17"/>
      <c r="F468" s="10"/>
    </row>
    <row r="469" spans="1:6" ht="12.75">
      <c r="A469" s="17"/>
      <c r="E469" s="17"/>
      <c r="F469" s="10"/>
    </row>
    <row r="470" spans="1:6" ht="12.75">
      <c r="A470" s="17"/>
      <c r="E470" s="17"/>
      <c r="F470" s="10"/>
    </row>
    <row r="471" spans="1:6" ht="12.75">
      <c r="A471" s="17"/>
      <c r="E471" s="17"/>
      <c r="F471" s="10"/>
    </row>
    <row r="472" spans="1:6" ht="12.75">
      <c r="A472" s="17"/>
      <c r="E472" s="17"/>
      <c r="F472" s="10"/>
    </row>
    <row r="473" spans="1:6" ht="12.75">
      <c r="A473" s="17"/>
      <c r="E473" s="17"/>
      <c r="F473" s="10"/>
    </row>
    <row r="474" spans="1:6" ht="12.75">
      <c r="A474" s="17"/>
      <c r="E474" s="17"/>
      <c r="F474" s="10"/>
    </row>
    <row r="475" spans="1:6" ht="12.75">
      <c r="A475" s="17"/>
      <c r="E475" s="17"/>
      <c r="F475" s="10"/>
    </row>
    <row r="476" spans="1:6" ht="12.75">
      <c r="A476" s="17"/>
      <c r="E476" s="17"/>
      <c r="F476" s="10"/>
    </row>
    <row r="477" spans="1:6" ht="12.75">
      <c r="A477" s="17"/>
      <c r="E477" s="17"/>
      <c r="F477" s="10"/>
    </row>
    <row r="478" spans="1:6" ht="12.75">
      <c r="A478" s="17"/>
      <c r="E478" s="17"/>
      <c r="F478" s="10"/>
    </row>
    <row r="479" spans="1:6" ht="12.75">
      <c r="A479" s="17"/>
      <c r="E479" s="17"/>
      <c r="F479" s="10"/>
    </row>
    <row r="480" spans="1:6" ht="12.75">
      <c r="A480" s="17"/>
      <c r="E480" s="17"/>
      <c r="F480" s="10"/>
    </row>
    <row r="481" spans="1:6" ht="12.75">
      <c r="A481" s="17"/>
      <c r="E481" s="17"/>
      <c r="F481" s="10"/>
    </row>
    <row r="482" spans="1:6" ht="12.75">
      <c r="A482" s="17"/>
      <c r="E482" s="17"/>
      <c r="F482" s="10"/>
    </row>
    <row r="483" spans="1:6" ht="12.75">
      <c r="A483" s="17"/>
      <c r="E483" s="17"/>
      <c r="F483" s="10"/>
    </row>
    <row r="484" spans="1:6" ht="12.75">
      <c r="A484" s="17"/>
      <c r="E484" s="17"/>
      <c r="F484" s="10"/>
    </row>
    <row r="485" spans="1:6" ht="12.75">
      <c r="A485" s="17"/>
      <c r="E485" s="17"/>
      <c r="F485" s="10"/>
    </row>
    <row r="486" spans="1:6" ht="12.75">
      <c r="A486" s="17"/>
      <c r="E486" s="17"/>
      <c r="F486" s="10"/>
    </row>
    <row r="487" spans="1:6" ht="12.75">
      <c r="A487" s="17"/>
      <c r="E487" s="17"/>
      <c r="F487" s="10"/>
    </row>
    <row r="488" spans="1:6" ht="12.75">
      <c r="A488" s="17"/>
      <c r="E488" s="17"/>
      <c r="F488" s="10"/>
    </row>
    <row r="489" spans="1:6" ht="12.75">
      <c r="A489" s="17"/>
      <c r="E489" s="17"/>
      <c r="F489" s="10"/>
    </row>
    <row r="490" spans="1:6" ht="12.75">
      <c r="A490" s="17"/>
      <c r="E490" s="17"/>
      <c r="F490" s="10"/>
    </row>
    <row r="491" spans="1:6" ht="12.75">
      <c r="A491" s="17"/>
      <c r="E491" s="17"/>
      <c r="F491" s="10"/>
    </row>
    <row r="492" spans="1:6" ht="12.75">
      <c r="A492" s="17"/>
      <c r="E492" s="17"/>
      <c r="F492" s="10"/>
    </row>
    <row r="493" spans="1:6" ht="12.75">
      <c r="A493" s="17"/>
      <c r="E493" s="17"/>
      <c r="F493" s="10"/>
    </row>
    <row r="494" spans="1:6" ht="12.75">
      <c r="A494" s="17"/>
      <c r="E494" s="17"/>
      <c r="F494" s="10"/>
    </row>
    <row r="495" spans="1:6" ht="12.75">
      <c r="A495" s="17"/>
      <c r="E495" s="17"/>
      <c r="F495" s="10"/>
    </row>
    <row r="496" spans="1:6" ht="12.75">
      <c r="A496" s="17"/>
      <c r="E496" s="17"/>
      <c r="F496" s="10"/>
    </row>
    <row r="497" spans="1:6" ht="12.75">
      <c r="A497" s="17"/>
      <c r="E497" s="17"/>
      <c r="F497" s="10"/>
    </row>
    <row r="498" spans="1:6" ht="12.75">
      <c r="A498" s="17"/>
      <c r="E498" s="17"/>
      <c r="F498" s="10"/>
    </row>
    <row r="499" spans="1:6" ht="12.75">
      <c r="A499" s="17"/>
      <c r="E499" s="17"/>
      <c r="F499" s="10"/>
    </row>
    <row r="500" spans="1:6" ht="12.75">
      <c r="A500" s="17"/>
      <c r="E500" s="17"/>
      <c r="F500" s="10"/>
    </row>
    <row r="501" spans="1:6" ht="12.75">
      <c r="A501" s="17"/>
      <c r="E501" s="17"/>
      <c r="F501" s="10"/>
    </row>
    <row r="502" spans="1:6" ht="12.75">
      <c r="A502" s="17"/>
      <c r="E502" s="17"/>
      <c r="F502" s="10"/>
    </row>
    <row r="503" spans="1:6" ht="12.75">
      <c r="A503" s="17"/>
      <c r="E503" s="17"/>
      <c r="F503" s="10"/>
    </row>
    <row r="504" spans="1:6" ht="12.75">
      <c r="A504" s="17"/>
      <c r="E504" s="17"/>
      <c r="F504" s="10"/>
    </row>
    <row r="505" spans="1:6" ht="12.75">
      <c r="A505" s="17"/>
      <c r="E505" s="17"/>
      <c r="F505" s="10"/>
    </row>
    <row r="506" spans="1:6" ht="12.75">
      <c r="A506" s="17"/>
      <c r="E506" s="17"/>
      <c r="F506" s="10"/>
    </row>
    <row r="507" spans="1:6" ht="12.75">
      <c r="A507" s="17"/>
      <c r="E507" s="17"/>
      <c r="F507" s="10"/>
    </row>
    <row r="508" spans="1:6" ht="12.75">
      <c r="A508" s="17"/>
      <c r="E508" s="17"/>
      <c r="F508" s="10"/>
    </row>
    <row r="509" spans="1:6" ht="12.75">
      <c r="A509" s="17"/>
      <c r="E509" s="17"/>
      <c r="F509" s="10"/>
    </row>
    <row r="510" spans="1:6" ht="12.75">
      <c r="A510" s="17"/>
      <c r="E510" s="17"/>
      <c r="F510" s="10"/>
    </row>
    <row r="511" spans="1:6" ht="12.75">
      <c r="A511" s="17"/>
      <c r="E511" s="17"/>
      <c r="F511" s="10"/>
    </row>
    <row r="512" spans="1:6" ht="12.75">
      <c r="A512" s="17"/>
      <c r="E512" s="17"/>
      <c r="F512" s="10"/>
    </row>
    <row r="513" spans="1:6" ht="12.75">
      <c r="A513" s="17"/>
      <c r="E513" s="17"/>
      <c r="F513" s="10"/>
    </row>
    <row r="514" spans="1:6" ht="12.75">
      <c r="A514" s="17"/>
      <c r="E514" s="17"/>
      <c r="F514" s="10"/>
    </row>
    <row r="515" spans="1:6" ht="12.75">
      <c r="A515" s="17"/>
      <c r="E515" s="17"/>
      <c r="F515" s="10"/>
    </row>
    <row r="516" spans="1:6" ht="12.75">
      <c r="A516" s="17"/>
      <c r="E516" s="17"/>
      <c r="F516" s="10"/>
    </row>
    <row r="517" spans="1:6" ht="12.75">
      <c r="A517" s="17"/>
      <c r="E517" s="17"/>
      <c r="F517" s="10"/>
    </row>
    <row r="518" spans="1:6" ht="12.75">
      <c r="A518" s="17"/>
      <c r="E518" s="17"/>
      <c r="F518" s="10"/>
    </row>
    <row r="519" spans="1:6" ht="12.75">
      <c r="A519" s="17"/>
      <c r="E519" s="17"/>
      <c r="F519" s="10"/>
    </row>
    <row r="520" spans="1:6" ht="12.75">
      <c r="A520" s="17"/>
      <c r="E520" s="17"/>
      <c r="F520" s="10"/>
    </row>
    <row r="521" spans="1:6" ht="12.75">
      <c r="A521" s="17"/>
      <c r="E521" s="17"/>
      <c r="F521" s="10"/>
    </row>
    <row r="522" spans="1:6" ht="12.75">
      <c r="A522" s="17"/>
      <c r="E522" s="17"/>
      <c r="F522" s="10"/>
    </row>
    <row r="523" spans="1:6" ht="12.75">
      <c r="A523" s="17"/>
      <c r="E523" s="17"/>
      <c r="F523" s="10"/>
    </row>
    <row r="524" spans="1:6" ht="12.75">
      <c r="A524" s="17"/>
      <c r="E524" s="17"/>
      <c r="F524" s="10"/>
    </row>
    <row r="525" spans="1:6" ht="12.75">
      <c r="A525" s="17"/>
      <c r="E525" s="17"/>
      <c r="F525" s="10"/>
    </row>
    <row r="526" spans="1:6" ht="12.75">
      <c r="A526" s="17"/>
      <c r="E526" s="17"/>
      <c r="F526" s="10"/>
    </row>
    <row r="527" spans="1:6" ht="12.75">
      <c r="A527" s="17"/>
      <c r="E527" s="17"/>
      <c r="F527" s="10"/>
    </row>
    <row r="528" spans="1:6" ht="12.75">
      <c r="A528" s="17"/>
      <c r="E528" s="17"/>
      <c r="F528" s="10"/>
    </row>
    <row r="529" spans="1:6" ht="12.75">
      <c r="A529" s="17"/>
      <c r="E529" s="17"/>
      <c r="F529" s="10"/>
    </row>
    <row r="530" spans="1:6" ht="12.75">
      <c r="A530" s="17"/>
      <c r="E530" s="17"/>
      <c r="F530" s="10"/>
    </row>
    <row r="531" spans="1:6" ht="12.75">
      <c r="A531" s="17"/>
      <c r="E531" s="17"/>
      <c r="F531" s="10"/>
    </row>
    <row r="532" spans="1:6" ht="12.75">
      <c r="A532" s="17"/>
      <c r="E532" s="17"/>
      <c r="F532" s="10"/>
    </row>
    <row r="533" spans="1:6" ht="12.75">
      <c r="A533" s="17"/>
      <c r="E533" s="17"/>
      <c r="F533" s="10"/>
    </row>
    <row r="534" spans="1:6" ht="12.75">
      <c r="A534" s="17"/>
      <c r="E534" s="17"/>
      <c r="F534" s="10"/>
    </row>
    <row r="535" spans="1:6" ht="12.75">
      <c r="A535" s="17"/>
      <c r="E535" s="17"/>
      <c r="F535" s="10"/>
    </row>
    <row r="536" spans="1:6" ht="12.75">
      <c r="A536" s="17"/>
      <c r="E536" s="17"/>
      <c r="F536" s="10"/>
    </row>
    <row r="537" spans="1:6" ht="12.75">
      <c r="A537" s="17"/>
      <c r="E537" s="17"/>
      <c r="F537" s="10"/>
    </row>
    <row r="538" spans="1:6" ht="12.75">
      <c r="A538" s="17"/>
      <c r="E538" s="17"/>
      <c r="F538" s="10"/>
    </row>
    <row r="539" spans="1:6" ht="12.75">
      <c r="A539" s="17"/>
      <c r="E539" s="17"/>
      <c r="F539" s="10"/>
    </row>
    <row r="540" spans="1:6" ht="12.75">
      <c r="A540" s="17"/>
      <c r="E540" s="17"/>
      <c r="F540" s="10"/>
    </row>
    <row r="541" spans="1:6" ht="12.75">
      <c r="A541" s="17"/>
      <c r="E541" s="17"/>
      <c r="F541" s="10"/>
    </row>
    <row r="542" spans="1:6" ht="12.75">
      <c r="A542" s="17"/>
      <c r="E542" s="17"/>
      <c r="F542" s="10"/>
    </row>
    <row r="543" spans="1:6" ht="12.75">
      <c r="A543" s="17"/>
      <c r="E543" s="17"/>
      <c r="F543" s="10"/>
    </row>
    <row r="544" spans="1:6" ht="12.75">
      <c r="A544" s="17"/>
      <c r="E544" s="17"/>
      <c r="F544" s="10"/>
    </row>
    <row r="545" spans="1:6" ht="12.75">
      <c r="A545" s="17"/>
      <c r="E545" s="17"/>
      <c r="F545" s="10"/>
    </row>
    <row r="546" spans="1:6" ht="12.75">
      <c r="A546" s="17"/>
      <c r="E546" s="17"/>
      <c r="F546" s="10"/>
    </row>
    <row r="547" spans="1:6" ht="12.75">
      <c r="A547" s="17"/>
      <c r="E547" s="17"/>
      <c r="F547" s="10"/>
    </row>
    <row r="548" spans="1:6" ht="12.75">
      <c r="A548" s="17"/>
      <c r="E548" s="17"/>
      <c r="F548" s="10"/>
    </row>
    <row r="549" spans="1:6" ht="12.75">
      <c r="A549" s="17"/>
      <c r="E549" s="17"/>
      <c r="F549" s="10"/>
    </row>
    <row r="550" spans="1:6" ht="12.75">
      <c r="A550" s="17"/>
      <c r="E550" s="17"/>
      <c r="F550" s="10"/>
    </row>
    <row r="551" spans="1:6" ht="12.75">
      <c r="A551" s="17"/>
      <c r="E551" s="17"/>
      <c r="F551" s="10"/>
    </row>
    <row r="552" spans="1:6" ht="12.75">
      <c r="A552" s="17"/>
      <c r="E552" s="17"/>
      <c r="F552" s="10"/>
    </row>
    <row r="553" spans="1:6" ht="12.75">
      <c r="A553" s="17"/>
      <c r="E553" s="17"/>
      <c r="F553" s="10"/>
    </row>
    <row r="554" spans="1:6" ht="12.75">
      <c r="A554" s="17"/>
      <c r="E554" s="17"/>
      <c r="F554" s="10"/>
    </row>
    <row r="555" spans="1:6" ht="12.75">
      <c r="A555" s="17"/>
      <c r="E555" s="17"/>
      <c r="F555" s="10"/>
    </row>
    <row r="556" spans="1:6" ht="12.75">
      <c r="A556" s="17"/>
      <c r="E556" s="17"/>
      <c r="F556" s="10"/>
    </row>
    <row r="557" spans="1:6" ht="12.75">
      <c r="A557" s="17"/>
      <c r="E557" s="17"/>
      <c r="F557" s="10"/>
    </row>
    <row r="558" spans="1:6" ht="12.75">
      <c r="A558" s="17"/>
      <c r="E558" s="17"/>
      <c r="F558" s="10"/>
    </row>
    <row r="559" spans="1:6" ht="12.75">
      <c r="A559" s="17"/>
      <c r="E559" s="17"/>
      <c r="F559" s="10"/>
    </row>
    <row r="560" spans="1:6" ht="12.75">
      <c r="A560" s="17"/>
      <c r="E560" s="17"/>
      <c r="F560" s="10"/>
    </row>
    <row r="561" spans="1:6" ht="12.75">
      <c r="A561" s="17"/>
      <c r="E561" s="17"/>
      <c r="F561" s="10"/>
    </row>
    <row r="562" spans="1:6" ht="12.75">
      <c r="A562" s="17"/>
      <c r="E562" s="17"/>
      <c r="F562" s="10"/>
    </row>
    <row r="563" spans="1:6" ht="12.75">
      <c r="A563" s="17"/>
      <c r="E563" s="17"/>
      <c r="F563" s="10"/>
    </row>
    <row r="564" spans="1:6" ht="12.75">
      <c r="A564" s="17"/>
      <c r="E564" s="17"/>
      <c r="F564" s="10"/>
    </row>
    <row r="565" spans="1:6" ht="12.75">
      <c r="A565" s="17"/>
      <c r="E565" s="17"/>
      <c r="F565" s="10"/>
    </row>
    <row r="566" spans="1:6" ht="12.75">
      <c r="A566" s="17"/>
      <c r="E566" s="17"/>
      <c r="F566" s="10"/>
    </row>
    <row r="567" spans="1:6" ht="12.75">
      <c r="A567" s="17"/>
      <c r="E567" s="17"/>
      <c r="F567" s="10"/>
    </row>
    <row r="568" spans="1:6" ht="12.75">
      <c r="A568" s="17"/>
      <c r="E568" s="17"/>
      <c r="F568" s="10"/>
    </row>
    <row r="569" spans="1:6" ht="12.75">
      <c r="A569" s="17"/>
      <c r="E569" s="17"/>
      <c r="F569" s="10"/>
    </row>
    <row r="570" spans="1:6" ht="12.75">
      <c r="A570" s="17"/>
      <c r="E570" s="17"/>
      <c r="F570" s="10"/>
    </row>
    <row r="571" spans="1:6" ht="12.75">
      <c r="A571" s="17"/>
      <c r="E571" s="17"/>
      <c r="F571" s="10"/>
    </row>
    <row r="572" spans="1:6" ht="12.75">
      <c r="A572" s="17"/>
      <c r="E572" s="17"/>
      <c r="F572" s="10"/>
    </row>
    <row r="573" spans="1:6" ht="12.75">
      <c r="A573" s="17"/>
      <c r="E573" s="17"/>
      <c r="F573" s="10"/>
    </row>
    <row r="574" spans="1:6" ht="12.75">
      <c r="A574" s="17"/>
      <c r="E574" s="17"/>
      <c r="F574" s="10"/>
    </row>
    <row r="575" spans="1:6" ht="12.75">
      <c r="A575" s="17"/>
      <c r="E575" s="17"/>
      <c r="F575" s="10"/>
    </row>
    <row r="576" spans="1:6" ht="12.75">
      <c r="A576" s="17"/>
      <c r="E576" s="17"/>
      <c r="F576" s="10"/>
    </row>
    <row r="577" spans="1:6" ht="12.75">
      <c r="A577" s="17"/>
      <c r="E577" s="17"/>
      <c r="F577" s="10"/>
    </row>
    <row r="578" spans="1:6" ht="12.75">
      <c r="A578" s="17"/>
      <c r="E578" s="17"/>
      <c r="F578" s="10"/>
    </row>
    <row r="579" spans="1:6" ht="12.75">
      <c r="A579" s="17"/>
      <c r="E579" s="17"/>
      <c r="F579" s="10"/>
    </row>
    <row r="580" spans="1:6" ht="12.75">
      <c r="A580" s="17"/>
      <c r="E580" s="17"/>
      <c r="F580" s="10"/>
    </row>
    <row r="581" spans="1:6" ht="12.75">
      <c r="A581" s="17"/>
      <c r="E581" s="17"/>
      <c r="F581" s="10"/>
    </row>
    <row r="582" spans="1:6" ht="12.75">
      <c r="A582" s="17"/>
      <c r="E582" s="17"/>
      <c r="F582" s="10"/>
    </row>
    <row r="583" spans="1:6" ht="12.75">
      <c r="A583" s="17"/>
      <c r="E583" s="17"/>
      <c r="F583" s="10"/>
    </row>
    <row r="584" spans="1:6" ht="12.75">
      <c r="A584" s="17"/>
      <c r="E584" s="17"/>
      <c r="F584" s="10"/>
    </row>
    <row r="585" spans="1:6" ht="12.75">
      <c r="A585" s="17"/>
      <c r="E585" s="17"/>
      <c r="F585" s="10"/>
    </row>
    <row r="586" spans="1:6" ht="12.75">
      <c r="A586" s="17"/>
      <c r="E586" s="17"/>
      <c r="F586" s="10"/>
    </row>
    <row r="587" spans="1:6" ht="12.75">
      <c r="A587" s="17"/>
      <c r="E587" s="17"/>
      <c r="F587" s="10"/>
    </row>
    <row r="588" spans="1:6" ht="12.75">
      <c r="A588" s="17"/>
      <c r="E588" s="17"/>
      <c r="F588" s="10"/>
    </row>
    <row r="589" spans="1:6" ht="12.75">
      <c r="A589" s="17"/>
      <c r="E589" s="17"/>
      <c r="F589" s="10"/>
    </row>
    <row r="590" spans="1:6" ht="12.75">
      <c r="A590" s="17"/>
      <c r="E590" s="17"/>
      <c r="F590" s="10"/>
    </row>
    <row r="591" spans="1:6" ht="12.75">
      <c r="A591" s="17"/>
      <c r="E591" s="17"/>
      <c r="F591" s="10"/>
    </row>
    <row r="592" spans="1:6" ht="12.75">
      <c r="A592" s="17"/>
      <c r="E592" s="17"/>
      <c r="F592" s="10"/>
    </row>
    <row r="593" spans="1:6" ht="12.75">
      <c r="A593" s="17"/>
      <c r="E593" s="17"/>
      <c r="F593" s="10"/>
    </row>
    <row r="594" spans="1:6" ht="12.75">
      <c r="A594" s="17"/>
      <c r="E594" s="17"/>
      <c r="F594" s="10"/>
    </row>
    <row r="595" spans="1:6" ht="12.75">
      <c r="A595" s="17"/>
      <c r="E595" s="17"/>
      <c r="F595" s="10"/>
    </row>
    <row r="596" spans="1:6" ht="12.75">
      <c r="A596" s="17"/>
      <c r="E596" s="17"/>
      <c r="F596" s="10"/>
    </row>
    <row r="597" spans="1:6" ht="12.75">
      <c r="A597" s="17"/>
      <c r="E597" s="17"/>
      <c r="F597" s="10"/>
    </row>
    <row r="598" spans="1:6" ht="12.75">
      <c r="A598" s="17"/>
      <c r="E598" s="17"/>
      <c r="F598" s="10"/>
    </row>
    <row r="599" spans="1:6" ht="12.75">
      <c r="A599" s="17"/>
      <c r="E599" s="17"/>
      <c r="F599" s="10"/>
    </row>
    <row r="600" spans="1:6" ht="12.75">
      <c r="A600" s="17"/>
      <c r="E600" s="17"/>
      <c r="F600" s="10"/>
    </row>
    <row r="601" spans="1:6" ht="12.75">
      <c r="A601" s="17"/>
      <c r="E601" s="17"/>
      <c r="F601" s="10"/>
    </row>
    <row r="602" spans="1:6" ht="12.75">
      <c r="A602" s="17"/>
      <c r="E602" s="17"/>
      <c r="F602" s="10"/>
    </row>
    <row r="603" spans="1:6" ht="12.75">
      <c r="A603" s="17"/>
      <c r="E603" s="17"/>
      <c r="F603" s="10"/>
    </row>
    <row r="604" spans="1:6" ht="12.75">
      <c r="A604" s="17"/>
      <c r="E604" s="17"/>
      <c r="F604" s="10"/>
    </row>
    <row r="605" spans="1:6" ht="12.75">
      <c r="A605" s="17"/>
      <c r="E605" s="17"/>
      <c r="F605" s="10"/>
    </row>
    <row r="606" spans="1:6" ht="12.75">
      <c r="A606" s="17"/>
      <c r="E606" s="17"/>
      <c r="F606" s="10"/>
    </row>
    <row r="607" spans="1:6" ht="12.75">
      <c r="A607" s="17"/>
      <c r="E607" s="17"/>
      <c r="F607" s="10"/>
    </row>
    <row r="608" spans="1:6" ht="12.75">
      <c r="A608" s="17"/>
      <c r="E608" s="17"/>
      <c r="F608" s="10"/>
    </row>
    <row r="609" spans="1:6" ht="12.75">
      <c r="A609" s="17"/>
      <c r="E609" s="17"/>
      <c r="F609" s="10"/>
    </row>
    <row r="610" spans="1:6" ht="12.75">
      <c r="A610" s="17"/>
      <c r="E610" s="17"/>
      <c r="F610" s="10"/>
    </row>
    <row r="611" spans="1:6" ht="12.75">
      <c r="A611" s="17"/>
      <c r="E611" s="17"/>
      <c r="F611" s="10"/>
    </row>
    <row r="612" spans="1:6" ht="12.75">
      <c r="A612" s="17"/>
      <c r="E612" s="17"/>
      <c r="F612" s="10"/>
    </row>
    <row r="613" spans="1:6" ht="12.75">
      <c r="A613" s="17"/>
      <c r="E613" s="17"/>
      <c r="F613" s="10"/>
    </row>
    <row r="614" spans="1:6" ht="12.75">
      <c r="A614" s="17"/>
      <c r="E614" s="17"/>
      <c r="F614" s="10"/>
    </row>
    <row r="615" spans="1:6" ht="12.75">
      <c r="A615" s="17"/>
      <c r="E615" s="17"/>
      <c r="F615" s="10"/>
    </row>
    <row r="616" spans="1:6" ht="12.75">
      <c r="A616" s="17"/>
      <c r="E616" s="17"/>
      <c r="F616" s="10"/>
    </row>
    <row r="617" spans="1:6" ht="12.75">
      <c r="A617" s="17"/>
      <c r="E617" s="17"/>
      <c r="F617" s="10"/>
    </row>
    <row r="618" spans="1:6" ht="12.75">
      <c r="A618" s="17"/>
      <c r="E618" s="17"/>
      <c r="F618" s="10"/>
    </row>
    <row r="619" spans="1:6" ht="12.75">
      <c r="A619" s="17"/>
      <c r="E619" s="17"/>
      <c r="F619" s="10"/>
    </row>
    <row r="620" spans="1:6" ht="12.75">
      <c r="A620" s="17"/>
      <c r="E620" s="17"/>
      <c r="F620" s="10"/>
    </row>
    <row r="621" spans="1:6" ht="12.75">
      <c r="A621" s="17"/>
      <c r="E621" s="17"/>
      <c r="F621" s="10"/>
    </row>
    <row r="622" spans="1:6" ht="12.75">
      <c r="A622" s="17"/>
      <c r="E622" s="17"/>
      <c r="F622" s="10"/>
    </row>
    <row r="623" spans="1:6" ht="12.75">
      <c r="A623" s="17"/>
      <c r="E623" s="17"/>
      <c r="F623" s="10"/>
    </row>
    <row r="624" spans="1:6" ht="12.75">
      <c r="A624" s="17"/>
      <c r="E624" s="17"/>
      <c r="F624" s="10"/>
    </row>
    <row r="625" spans="1:6" ht="12.75">
      <c r="A625" s="17"/>
      <c r="E625" s="17"/>
      <c r="F625" s="10"/>
    </row>
    <row r="626" spans="1:6" ht="12.75">
      <c r="A626" s="17"/>
      <c r="E626" s="17"/>
      <c r="F626" s="10"/>
    </row>
    <row r="627" spans="1:6" ht="12.75">
      <c r="A627" s="17"/>
      <c r="E627" s="17"/>
      <c r="F627" s="10"/>
    </row>
    <row r="628" spans="1:6" ht="12.75">
      <c r="A628" s="17"/>
      <c r="E628" s="17"/>
      <c r="F628" s="10"/>
    </row>
    <row r="629" spans="1:6" ht="12.75">
      <c r="A629" s="17"/>
      <c r="E629" s="17"/>
      <c r="F629" s="10"/>
    </row>
    <row r="630" spans="1:6" ht="12.75">
      <c r="A630" s="17"/>
      <c r="E630" s="17"/>
      <c r="F630" s="10"/>
    </row>
    <row r="631" spans="1:6" ht="12.75">
      <c r="A631" s="17"/>
      <c r="E631" s="17"/>
      <c r="F631" s="10"/>
    </row>
    <row r="632" spans="1:6" ht="12.75">
      <c r="A632" s="17"/>
      <c r="E632" s="17"/>
      <c r="F632" s="10"/>
    </row>
    <row r="633" spans="1:6" ht="12.75">
      <c r="A633" s="17"/>
      <c r="E633" s="17"/>
      <c r="F633" s="10"/>
    </row>
    <row r="634" spans="1:6" ht="12.75">
      <c r="A634" s="17"/>
      <c r="E634" s="17"/>
      <c r="F634" s="10"/>
    </row>
    <row r="635" spans="1:6" ht="12.75">
      <c r="A635" s="17"/>
      <c r="E635" s="17"/>
      <c r="F635" s="10"/>
    </row>
    <row r="636" spans="1:6" ht="12.75">
      <c r="A636" s="17"/>
      <c r="E636" s="17"/>
      <c r="F636" s="10"/>
    </row>
    <row r="637" spans="1:6" ht="12.75">
      <c r="A637" s="17"/>
      <c r="E637" s="17"/>
      <c r="F637" s="10"/>
    </row>
    <row r="638" spans="1:6" ht="12.75">
      <c r="A638" s="17"/>
      <c r="E638" s="17"/>
      <c r="F638" s="10"/>
    </row>
    <row r="639" spans="1:6" ht="12.75">
      <c r="A639" s="17"/>
      <c r="E639" s="17"/>
      <c r="F639" s="10"/>
    </row>
    <row r="640" spans="1:6" ht="12.75">
      <c r="A640" s="17"/>
      <c r="E640" s="17"/>
      <c r="F640" s="10"/>
    </row>
    <row r="641" spans="1:6" ht="12.75">
      <c r="A641" s="17"/>
      <c r="E641" s="17"/>
      <c r="F641" s="10"/>
    </row>
    <row r="642" spans="1:6" ht="12.75">
      <c r="A642" s="17"/>
      <c r="E642" s="17"/>
      <c r="F642" s="10"/>
    </row>
    <row r="643" spans="1:6" ht="12.75">
      <c r="A643" s="17"/>
      <c r="E643" s="17"/>
      <c r="F643" s="10"/>
    </row>
    <row r="644" spans="1:6" ht="12.75">
      <c r="A644" s="17"/>
      <c r="E644" s="17"/>
      <c r="F644" s="10"/>
    </row>
    <row r="645" spans="1:6" ht="12.75">
      <c r="A645" s="17"/>
      <c r="E645" s="17"/>
      <c r="F645" s="10"/>
    </row>
    <row r="646" spans="1:6" ht="12.75">
      <c r="A646" s="17"/>
      <c r="E646" s="17"/>
      <c r="F646" s="10"/>
    </row>
    <row r="647" spans="1:6" ht="12.75">
      <c r="A647" s="17"/>
      <c r="E647" s="17"/>
      <c r="F647" s="10"/>
    </row>
    <row r="648" spans="1:6" ht="12.75">
      <c r="A648" s="17"/>
      <c r="E648" s="17"/>
      <c r="F648" s="10"/>
    </row>
    <row r="649" spans="1:6" ht="12.75">
      <c r="A649" s="17"/>
      <c r="E649" s="17"/>
      <c r="F649" s="10"/>
    </row>
    <row r="650" spans="1:6" ht="12.75">
      <c r="A650" s="17"/>
      <c r="E650" s="17"/>
      <c r="F650" s="10"/>
    </row>
    <row r="651" spans="1:6" ht="12.75">
      <c r="A651" s="17"/>
      <c r="E651" s="17"/>
      <c r="F651" s="10"/>
    </row>
    <row r="652" spans="1:6" ht="12.75">
      <c r="A652" s="17"/>
      <c r="E652" s="17"/>
      <c r="F652" s="10"/>
    </row>
    <row r="653" spans="1:6" ht="12.75">
      <c r="A653" s="17"/>
      <c r="E653" s="17"/>
      <c r="F653" s="10"/>
    </row>
    <row r="654" spans="1:6" ht="12.75">
      <c r="A654" s="17"/>
      <c r="E654" s="17"/>
      <c r="F654" s="10"/>
    </row>
    <row r="655" spans="1:6" ht="12.75">
      <c r="A655" s="17"/>
      <c r="E655" s="17"/>
      <c r="F655" s="10"/>
    </row>
    <row r="656" spans="1:6" ht="12.75">
      <c r="A656" s="17"/>
      <c r="E656" s="17"/>
      <c r="F656" s="10"/>
    </row>
    <row r="657" spans="1:6" ht="12.75">
      <c r="A657" s="17"/>
      <c r="E657" s="17"/>
      <c r="F657" s="10"/>
    </row>
    <row r="658" spans="1:6" ht="12.75">
      <c r="A658" s="17"/>
      <c r="E658" s="17"/>
      <c r="F658" s="10"/>
    </row>
    <row r="659" spans="1:6" ht="12.75">
      <c r="A659" s="17"/>
      <c r="E659" s="17"/>
      <c r="F659" s="10"/>
    </row>
    <row r="660" spans="1:6" ht="12.75">
      <c r="A660" s="17"/>
      <c r="E660" s="17"/>
      <c r="F660" s="10"/>
    </row>
    <row r="661" spans="1:6" ht="12.75">
      <c r="A661" s="17"/>
      <c r="E661" s="17"/>
      <c r="F661" s="10"/>
    </row>
    <row r="662" spans="1:6" ht="12.75">
      <c r="A662" s="17"/>
      <c r="E662" s="17"/>
      <c r="F662" s="10"/>
    </row>
    <row r="663" spans="1:6" ht="12.75">
      <c r="A663" s="17"/>
      <c r="E663" s="17"/>
      <c r="F663" s="10"/>
    </row>
    <row r="664" spans="1:6" ht="12.75">
      <c r="A664" s="17"/>
      <c r="E664" s="17"/>
      <c r="F664" s="10"/>
    </row>
    <row r="665" spans="1:6" ht="12.75">
      <c r="A665" s="17"/>
      <c r="E665" s="17"/>
      <c r="F665" s="10"/>
    </row>
    <row r="666" spans="1:6" ht="12.75">
      <c r="A666" s="17"/>
      <c r="E666" s="17"/>
      <c r="F666" s="10"/>
    </row>
    <row r="667" spans="1:6" ht="12.75">
      <c r="A667" s="17"/>
      <c r="E667" s="17"/>
      <c r="F667" s="10"/>
    </row>
    <row r="668" spans="1:6" ht="12.75">
      <c r="A668" s="17"/>
      <c r="E668" s="17"/>
      <c r="F668" s="10"/>
    </row>
    <row r="669" spans="1:6" ht="12.75">
      <c r="A669" s="17"/>
      <c r="E669" s="17"/>
      <c r="F669" s="10"/>
    </row>
    <row r="670" spans="1:6" ht="12.75">
      <c r="A670" s="17"/>
      <c r="E670" s="17"/>
      <c r="F670" s="10"/>
    </row>
    <row r="671" spans="1:6" ht="12.75">
      <c r="A671" s="17"/>
      <c r="E671" s="17"/>
      <c r="F671" s="10"/>
    </row>
    <row r="672" spans="1:6" ht="12.75">
      <c r="A672" s="17"/>
      <c r="E672" s="17"/>
      <c r="F672" s="10"/>
    </row>
    <row r="673" spans="1:6" ht="12.75">
      <c r="A673" s="17"/>
      <c r="E673" s="17"/>
      <c r="F673" s="10"/>
    </row>
    <row r="674" spans="1:6" ht="12.75">
      <c r="A674" s="17"/>
      <c r="E674" s="17"/>
      <c r="F674" s="10"/>
    </row>
    <row r="675" spans="1:6" ht="12.75">
      <c r="A675" s="17"/>
      <c r="E675" s="17"/>
      <c r="F675" s="10"/>
    </row>
    <row r="676" spans="1:6" ht="12.75">
      <c r="A676" s="17"/>
      <c r="E676" s="17"/>
      <c r="F676" s="10"/>
    </row>
    <row r="677" spans="1:6" ht="12.75">
      <c r="A677" s="17"/>
      <c r="E677" s="17"/>
      <c r="F677" s="10"/>
    </row>
    <row r="678" spans="1:6" ht="12.75">
      <c r="A678" s="17"/>
      <c r="E678" s="17"/>
      <c r="F678" s="10"/>
    </row>
    <row r="679" spans="1:6" ht="12.75">
      <c r="A679" s="17"/>
      <c r="E679" s="17"/>
      <c r="F679" s="10"/>
    </row>
    <row r="680" spans="1:6" ht="12.75">
      <c r="A680" s="17"/>
      <c r="E680" s="17"/>
      <c r="F680" s="10"/>
    </row>
    <row r="681" spans="1:6" ht="12.75">
      <c r="A681" s="17"/>
      <c r="E681" s="17"/>
      <c r="F681" s="10"/>
    </row>
    <row r="682" spans="1:6" ht="12.75">
      <c r="A682" s="17"/>
      <c r="E682" s="17"/>
      <c r="F682" s="10"/>
    </row>
    <row r="683" spans="1:6" ht="12.75">
      <c r="A683" s="17"/>
      <c r="E683" s="17"/>
      <c r="F683" s="10"/>
    </row>
    <row r="684" spans="1:6" ht="12.75">
      <c r="A684" s="17"/>
      <c r="E684" s="17"/>
      <c r="F684" s="10"/>
    </row>
    <row r="685" spans="1:6" ht="12.75">
      <c r="A685" s="17"/>
      <c r="E685" s="17"/>
      <c r="F685" s="10"/>
    </row>
    <row r="686" spans="1:6" ht="12.75">
      <c r="A686" s="17"/>
      <c r="E686" s="17"/>
      <c r="F686" s="10"/>
    </row>
    <row r="687" spans="1:6" ht="12.75">
      <c r="A687" s="17"/>
      <c r="E687" s="17"/>
      <c r="F687" s="10"/>
    </row>
    <row r="688" spans="1:6" ht="12.75">
      <c r="A688" s="17"/>
      <c r="E688" s="17"/>
      <c r="F688" s="10"/>
    </row>
    <row r="689" spans="1:6" ht="12.75">
      <c r="A689" s="17"/>
      <c r="E689" s="17"/>
      <c r="F689" s="10"/>
    </row>
    <row r="690" spans="1:6" ht="12.75">
      <c r="A690" s="17"/>
      <c r="E690" s="17"/>
      <c r="F690" s="10"/>
    </row>
    <row r="691" spans="1:6" ht="12.75">
      <c r="A691" s="17"/>
      <c r="E691" s="17"/>
      <c r="F691" s="10"/>
    </row>
    <row r="692" spans="1:6" ht="12.75">
      <c r="A692" s="17"/>
      <c r="E692" s="17"/>
      <c r="F692" s="10"/>
    </row>
    <row r="693" spans="1:6" ht="12.75">
      <c r="A693" s="17"/>
      <c r="E693" s="17"/>
      <c r="F693" s="10"/>
    </row>
    <row r="694" spans="1:6" ht="12.75">
      <c r="A694" s="17"/>
      <c r="E694" s="17"/>
      <c r="F694" s="10"/>
    </row>
    <row r="695" spans="1:6" ht="12.75">
      <c r="A695" s="17"/>
      <c r="E695" s="17"/>
      <c r="F695" s="10"/>
    </row>
    <row r="696" spans="1:6" ht="12.75">
      <c r="A696" s="17"/>
      <c r="E696" s="17"/>
      <c r="F696" s="10"/>
    </row>
    <row r="697" spans="1:6" ht="12.75">
      <c r="A697" s="17"/>
      <c r="E697" s="17"/>
      <c r="F697" s="10"/>
    </row>
    <row r="698" spans="1:6" ht="12.75">
      <c r="A698" s="17"/>
      <c r="E698" s="17"/>
      <c r="F698" s="10"/>
    </row>
    <row r="699" spans="1:6" ht="12.75">
      <c r="A699" s="17"/>
      <c r="E699" s="17"/>
      <c r="F699" s="10"/>
    </row>
    <row r="700" spans="1:6" ht="12.75">
      <c r="A700" s="17"/>
      <c r="E700" s="17"/>
      <c r="F700" s="10"/>
    </row>
    <row r="701" spans="1:6" ht="12.75">
      <c r="A701" s="17"/>
      <c r="E701" s="17"/>
      <c r="F701" s="10"/>
    </row>
    <row r="702" spans="1:6" ht="12.75">
      <c r="A702" s="17"/>
      <c r="E702" s="17"/>
      <c r="F702" s="10"/>
    </row>
    <row r="703" spans="1:6" ht="12.75">
      <c r="A703" s="17"/>
      <c r="E703" s="17"/>
      <c r="F703" s="10"/>
    </row>
    <row r="704" spans="1:6" ht="12.75">
      <c r="A704" s="17"/>
      <c r="E704" s="17"/>
      <c r="F704" s="10"/>
    </row>
    <row r="705" spans="1:6" ht="12.75">
      <c r="A705" s="17"/>
      <c r="E705" s="17"/>
      <c r="F705" s="10"/>
    </row>
    <row r="706" spans="1:6" ht="12.75">
      <c r="A706" s="17"/>
      <c r="E706" s="17"/>
      <c r="F706" s="10"/>
    </row>
    <row r="707" spans="1:6" ht="12.75">
      <c r="A707" s="17"/>
      <c r="E707" s="17"/>
      <c r="F707" s="10"/>
    </row>
    <row r="708" spans="1:6" ht="12.75">
      <c r="A708" s="17"/>
      <c r="E708" s="17"/>
      <c r="F708" s="10"/>
    </row>
    <row r="709" spans="1:6" ht="12.75">
      <c r="A709" s="17"/>
      <c r="E709" s="17"/>
      <c r="F709" s="10"/>
    </row>
    <row r="710" spans="1:6" ht="12.75">
      <c r="A710" s="17"/>
      <c r="E710" s="17"/>
      <c r="F710" s="10"/>
    </row>
    <row r="711" spans="1:6" ht="12.75">
      <c r="A711" s="17"/>
      <c r="E711" s="17"/>
      <c r="F711" s="10"/>
    </row>
    <row r="712" spans="1:6" ht="12.75">
      <c r="A712" s="17"/>
      <c r="E712" s="17"/>
      <c r="F712" s="10"/>
    </row>
    <row r="713" spans="1:6" ht="12.75">
      <c r="A713" s="17"/>
      <c r="E713" s="17"/>
      <c r="F713" s="10"/>
    </row>
    <row r="714" spans="1:6" ht="12.75">
      <c r="A714" s="17"/>
      <c r="E714" s="17"/>
      <c r="F714" s="10"/>
    </row>
    <row r="715" spans="1:6" ht="12.75">
      <c r="A715" s="17"/>
      <c r="E715" s="17"/>
      <c r="F715" s="10"/>
    </row>
    <row r="716" spans="1:6" ht="12.75">
      <c r="A716" s="17"/>
      <c r="E716" s="17"/>
      <c r="F716" s="10"/>
    </row>
    <row r="717" spans="1:6" ht="12.75">
      <c r="A717" s="17"/>
      <c r="E717" s="17"/>
      <c r="F717" s="10"/>
    </row>
    <row r="718" spans="1:6" ht="12.75">
      <c r="A718" s="17"/>
      <c r="E718" s="17"/>
      <c r="F718" s="10"/>
    </row>
    <row r="719" spans="1:6" ht="12.75">
      <c r="A719" s="17"/>
      <c r="E719" s="17"/>
      <c r="F719" s="10"/>
    </row>
    <row r="720" spans="1:6" ht="12.75">
      <c r="A720" s="17"/>
      <c r="E720" s="17"/>
      <c r="F720" s="10"/>
    </row>
    <row r="721" spans="1:6" ht="12.75">
      <c r="A721" s="17"/>
      <c r="E721" s="17"/>
      <c r="F721" s="10"/>
    </row>
    <row r="722" spans="1:6" ht="12.75">
      <c r="A722" s="17"/>
      <c r="E722" s="17"/>
      <c r="F722" s="10"/>
    </row>
    <row r="723" spans="1:6" ht="12.75">
      <c r="A723" s="17"/>
      <c r="E723" s="17"/>
      <c r="F723" s="10"/>
    </row>
    <row r="724" spans="1:6" ht="12.75">
      <c r="A724" s="17"/>
      <c r="E724" s="17"/>
      <c r="F724" s="10"/>
    </row>
    <row r="725" spans="1:6" ht="12.75">
      <c r="A725" s="17"/>
      <c r="E725" s="17"/>
      <c r="F725" s="10"/>
    </row>
    <row r="726" spans="1:6" ht="12.75">
      <c r="A726" s="17"/>
      <c r="E726" s="17"/>
      <c r="F726" s="10"/>
    </row>
    <row r="727" spans="1:6" ht="12.75">
      <c r="A727" s="17"/>
      <c r="E727" s="17"/>
      <c r="F727" s="10"/>
    </row>
    <row r="728" spans="1:6" ht="12.75">
      <c r="A728" s="17"/>
      <c r="E728" s="17"/>
      <c r="F728" s="10"/>
    </row>
    <row r="729" spans="1:6" ht="12.75">
      <c r="A729" s="17"/>
      <c r="E729" s="17"/>
      <c r="F729" s="10"/>
    </row>
    <row r="730" spans="1:6" ht="12.75">
      <c r="A730" s="17"/>
      <c r="E730" s="17"/>
      <c r="F730" s="10"/>
    </row>
    <row r="731" spans="1:6" ht="12.75">
      <c r="A731" s="17"/>
      <c r="E731" s="17"/>
      <c r="F731" s="10"/>
    </row>
    <row r="732" spans="1:6" ht="12.75">
      <c r="A732" s="17"/>
      <c r="E732" s="17"/>
      <c r="F732" s="10"/>
    </row>
    <row r="733" spans="1:6" ht="12.75">
      <c r="A733" s="17"/>
      <c r="E733" s="17"/>
      <c r="F733" s="10"/>
    </row>
    <row r="734" spans="1:6" ht="12.75">
      <c r="A734" s="17"/>
      <c r="E734" s="17"/>
      <c r="F734" s="10"/>
    </row>
    <row r="735" spans="1:6" ht="12.75">
      <c r="A735" s="17"/>
      <c r="E735" s="17"/>
      <c r="F735" s="10"/>
    </row>
    <row r="736" spans="1:6" ht="12.75">
      <c r="A736" s="17"/>
      <c r="E736" s="17"/>
      <c r="F736" s="10"/>
    </row>
    <row r="737" spans="1:6" ht="12.75">
      <c r="A737" s="17"/>
      <c r="E737" s="17"/>
      <c r="F737" s="10"/>
    </row>
    <row r="738" spans="1:6" ht="12.75">
      <c r="A738" s="17"/>
      <c r="E738" s="17"/>
      <c r="F738" s="10"/>
    </row>
    <row r="739" spans="1:6" ht="12.75">
      <c r="A739" s="17"/>
      <c r="E739" s="17"/>
      <c r="F739" s="10"/>
    </row>
    <row r="740" spans="1:6" ht="12.75">
      <c r="A740" s="17"/>
      <c r="E740" s="17"/>
      <c r="F740" s="10"/>
    </row>
    <row r="741" spans="1:6" ht="12.75">
      <c r="A741" s="17"/>
      <c r="E741" s="17"/>
      <c r="F741" s="10"/>
    </row>
    <row r="742" spans="1:6" ht="12.75">
      <c r="A742" s="17"/>
      <c r="E742" s="17"/>
      <c r="F742" s="10"/>
    </row>
    <row r="743" spans="1:6" ht="12.75">
      <c r="A743" s="17"/>
      <c r="E743" s="17"/>
      <c r="F743" s="10"/>
    </row>
    <row r="744" spans="1:6" ht="12.75">
      <c r="A744" s="17"/>
      <c r="E744" s="17"/>
      <c r="F744" s="10"/>
    </row>
    <row r="745" spans="1:6" ht="12.75">
      <c r="A745" s="17"/>
      <c r="E745" s="17"/>
      <c r="F745" s="10"/>
    </row>
    <row r="746" spans="1:6" ht="12.75">
      <c r="A746" s="17"/>
      <c r="E746" s="17"/>
      <c r="F746" s="10"/>
    </row>
    <row r="747" spans="1:6" ht="12.75">
      <c r="A747" s="17"/>
      <c r="E747" s="17"/>
      <c r="F747" s="10"/>
    </row>
    <row r="748" spans="1:6" ht="12.75">
      <c r="A748" s="17"/>
      <c r="E748" s="17"/>
      <c r="F748" s="10"/>
    </row>
    <row r="749" spans="1:6" ht="12.75">
      <c r="A749" s="17"/>
      <c r="E749" s="17"/>
      <c r="F749" s="10"/>
    </row>
    <row r="750" spans="1:6" ht="12.75">
      <c r="A750" s="17"/>
      <c r="E750" s="17"/>
      <c r="F750" s="10"/>
    </row>
    <row r="751" spans="1:6" ht="12.75">
      <c r="A751" s="17"/>
      <c r="E751" s="17"/>
      <c r="F751" s="10"/>
    </row>
    <row r="752" spans="1:6" ht="12.75">
      <c r="A752" s="17"/>
      <c r="E752" s="17"/>
      <c r="F752" s="10"/>
    </row>
    <row r="753" spans="1:6" ht="12.75">
      <c r="A753" s="17"/>
      <c r="E753" s="17"/>
      <c r="F753" s="10"/>
    </row>
    <row r="754" spans="1:6" ht="12.75">
      <c r="A754" s="17"/>
      <c r="E754" s="17"/>
      <c r="F754" s="10"/>
    </row>
    <row r="755" spans="1:6" ht="12.75">
      <c r="A755" s="17"/>
      <c r="E755" s="17"/>
      <c r="F755" s="10"/>
    </row>
    <row r="756" spans="1:6" ht="12.75">
      <c r="A756" s="17"/>
      <c r="E756" s="17"/>
      <c r="F756" s="10"/>
    </row>
    <row r="757" spans="1:6" ht="12.75">
      <c r="A757" s="17"/>
      <c r="E757" s="17"/>
      <c r="F757" s="10"/>
    </row>
    <row r="758" spans="1:6" ht="12.75">
      <c r="A758" s="17"/>
      <c r="E758" s="17"/>
      <c r="F758" s="10"/>
    </row>
    <row r="759" spans="1:6" ht="12.75">
      <c r="A759" s="17"/>
      <c r="E759" s="17"/>
      <c r="F759" s="10"/>
    </row>
    <row r="760" spans="1:6" ht="12.75">
      <c r="A760" s="17"/>
      <c r="E760" s="17"/>
      <c r="F760" s="10"/>
    </row>
    <row r="761" spans="1:6" ht="12.75">
      <c r="A761" s="17"/>
      <c r="E761" s="17"/>
      <c r="F761" s="10"/>
    </row>
    <row r="762" spans="1:6" ht="12.75">
      <c r="A762" s="17"/>
      <c r="E762" s="17"/>
      <c r="F762" s="10"/>
    </row>
    <row r="763" spans="1:6" ht="12.75">
      <c r="A763" s="17"/>
      <c r="E763" s="17"/>
      <c r="F763" s="10"/>
    </row>
    <row r="764" spans="1:6" ht="12.75">
      <c r="A764" s="17"/>
      <c r="E764" s="17"/>
      <c r="F764" s="10"/>
    </row>
    <row r="765" spans="1:6" ht="12.75">
      <c r="A765" s="17"/>
      <c r="E765" s="17"/>
      <c r="F765" s="10"/>
    </row>
    <row r="766" spans="1:6" ht="12.75">
      <c r="A766" s="17"/>
      <c r="E766" s="17"/>
      <c r="F766" s="10"/>
    </row>
    <row r="767" spans="1:6" ht="12.75">
      <c r="A767" s="17"/>
      <c r="E767" s="17"/>
      <c r="F767" s="10"/>
    </row>
    <row r="768" spans="1:6" ht="12.75">
      <c r="A768" s="17"/>
      <c r="E768" s="17"/>
      <c r="F768" s="10"/>
    </row>
    <row r="769" spans="1:6" ht="12.75">
      <c r="A769" s="17"/>
      <c r="E769" s="17"/>
      <c r="F769" s="10"/>
    </row>
    <row r="770" spans="1:6" ht="12.75">
      <c r="A770" s="17"/>
      <c r="E770" s="17"/>
      <c r="F770" s="10"/>
    </row>
    <row r="771" spans="1:6" ht="12.75">
      <c r="A771" s="17"/>
      <c r="E771" s="17"/>
      <c r="F771" s="10"/>
    </row>
    <row r="772" spans="1:6" ht="12.75">
      <c r="A772" s="17"/>
      <c r="E772" s="17"/>
      <c r="F772" s="10"/>
    </row>
    <row r="773" spans="1:6" ht="12.75">
      <c r="A773" s="17"/>
      <c r="E773" s="17"/>
      <c r="F773" s="10"/>
    </row>
    <row r="774" spans="1:6" ht="12.75">
      <c r="A774" s="17"/>
      <c r="E774" s="17"/>
      <c r="F774" s="10"/>
    </row>
    <row r="775" spans="1:6" ht="12.75">
      <c r="A775" s="17"/>
      <c r="E775" s="17"/>
      <c r="F775" s="10"/>
    </row>
    <row r="776" spans="1:6" ht="12.75">
      <c r="A776" s="17"/>
      <c r="E776" s="17"/>
      <c r="F776" s="10"/>
    </row>
    <row r="777" spans="1:6" ht="12.75">
      <c r="A777" s="17"/>
      <c r="E777" s="17"/>
      <c r="F777" s="10"/>
    </row>
    <row r="778" spans="1:6" ht="12.75">
      <c r="A778" s="17"/>
      <c r="E778" s="17"/>
      <c r="F778" s="10"/>
    </row>
    <row r="779" spans="1:6" ht="12.75">
      <c r="A779" s="17"/>
      <c r="E779" s="17"/>
      <c r="F779" s="10"/>
    </row>
    <row r="780" spans="1:6" ht="12.75">
      <c r="A780" s="17"/>
      <c r="E780" s="17"/>
      <c r="F780" s="10"/>
    </row>
    <row r="781" spans="1:6" ht="12.75">
      <c r="A781" s="17"/>
      <c r="E781" s="17"/>
      <c r="F781" s="10"/>
    </row>
    <row r="782" spans="1:6" ht="12.75">
      <c r="A782" s="17"/>
      <c r="E782" s="17"/>
      <c r="F782" s="10"/>
    </row>
    <row r="783" spans="1:6" ht="12.75">
      <c r="A783" s="17"/>
      <c r="E783" s="17"/>
      <c r="F783" s="10"/>
    </row>
    <row r="784" spans="1:6" ht="12.75">
      <c r="A784" s="17"/>
      <c r="E784" s="17"/>
      <c r="F784" s="10"/>
    </row>
    <row r="785" spans="1:6" ht="12.75">
      <c r="A785" s="17"/>
      <c r="E785" s="17"/>
      <c r="F785" s="10"/>
    </row>
    <row r="786" spans="1:6" ht="12.75">
      <c r="A786" s="17"/>
      <c r="E786" s="17"/>
      <c r="F786" s="10"/>
    </row>
    <row r="787" spans="1:6" ht="12.75">
      <c r="A787" s="17"/>
      <c r="E787" s="17"/>
      <c r="F787" s="10"/>
    </row>
    <row r="788" spans="1:6" ht="12.75">
      <c r="A788" s="17"/>
      <c r="E788" s="17"/>
      <c r="F788" s="10"/>
    </row>
    <row r="789" spans="1:6" ht="12.75">
      <c r="A789" s="17"/>
      <c r="E789" s="17"/>
      <c r="F789" s="10"/>
    </row>
    <row r="790" spans="1:6" ht="12.75">
      <c r="A790" s="17"/>
      <c r="E790" s="17"/>
      <c r="F790" s="10"/>
    </row>
    <row r="791" spans="1:6" ht="12.75">
      <c r="A791" s="17"/>
      <c r="E791" s="17"/>
      <c r="F791" s="10"/>
    </row>
    <row r="792" spans="1:6" ht="12.75">
      <c r="A792" s="17"/>
      <c r="E792" s="17"/>
      <c r="F792" s="10"/>
    </row>
    <row r="793" spans="1:6" ht="12.75">
      <c r="A793" s="17"/>
      <c r="E793" s="17"/>
      <c r="F793" s="10"/>
    </row>
    <row r="794" spans="1:6" ht="12.75">
      <c r="A794" s="17"/>
      <c r="E794" s="17"/>
      <c r="F794" s="10"/>
    </row>
    <row r="795" spans="1:6" ht="12.75">
      <c r="A795" s="17"/>
      <c r="E795" s="17"/>
      <c r="F795" s="10"/>
    </row>
    <row r="796" spans="1:6" ht="12.75">
      <c r="A796" s="17"/>
      <c r="E796" s="17"/>
      <c r="F796" s="10"/>
    </row>
    <row r="797" spans="1:6" ht="12.75">
      <c r="A797" s="17"/>
      <c r="E797" s="17"/>
      <c r="F797" s="10"/>
    </row>
    <row r="798" spans="1:6" ht="12.75">
      <c r="A798" s="17"/>
      <c r="E798" s="17"/>
      <c r="F798" s="10"/>
    </row>
    <row r="799" spans="1:6" ht="12.75">
      <c r="A799" s="17"/>
      <c r="E799" s="17"/>
      <c r="F799" s="10"/>
    </row>
    <row r="800" spans="1:6" ht="12.75">
      <c r="A800" s="17"/>
      <c r="E800" s="17"/>
      <c r="F800" s="10"/>
    </row>
    <row r="801" spans="1:6" ht="12.75">
      <c r="A801" s="17"/>
      <c r="E801" s="17"/>
      <c r="F801" s="10"/>
    </row>
    <row r="802" spans="1:6" ht="12.75">
      <c r="A802" s="17"/>
      <c r="E802" s="17"/>
      <c r="F802" s="10"/>
    </row>
    <row r="803" spans="1:6" ht="12.75">
      <c r="A803" s="17"/>
      <c r="E803" s="17"/>
      <c r="F803" s="10"/>
    </row>
    <row r="804" spans="1:6" ht="12.75">
      <c r="A804" s="17"/>
      <c r="E804" s="17"/>
      <c r="F804" s="10"/>
    </row>
    <row r="805" spans="1:6" ht="12.75">
      <c r="A805" s="17"/>
      <c r="E805" s="17"/>
      <c r="F805" s="10"/>
    </row>
    <row r="806" spans="1:6" ht="12.75">
      <c r="A806" s="17"/>
      <c r="E806" s="17"/>
      <c r="F806" s="10"/>
    </row>
    <row r="807" spans="1:6" ht="12.75">
      <c r="A807" s="17"/>
      <c r="E807" s="17"/>
      <c r="F807" s="10"/>
    </row>
    <row r="808" spans="1:6" ht="12.75">
      <c r="A808" s="17"/>
      <c r="E808" s="17"/>
      <c r="F808" s="10"/>
    </row>
    <row r="809" spans="1:6" ht="12.75">
      <c r="A809" s="17"/>
      <c r="E809" s="17"/>
      <c r="F809" s="10"/>
    </row>
    <row r="810" spans="1:6" ht="12.75">
      <c r="A810" s="17"/>
      <c r="E810" s="17"/>
      <c r="F810" s="10"/>
    </row>
    <row r="811" spans="1:6" ht="12.75">
      <c r="A811" s="17"/>
      <c r="E811" s="17"/>
      <c r="F811" s="10"/>
    </row>
    <row r="812" spans="1:6" ht="12.75">
      <c r="A812" s="17"/>
      <c r="E812" s="17"/>
      <c r="F812" s="10"/>
    </row>
    <row r="813" spans="1:6" ht="12.75">
      <c r="A813" s="17"/>
      <c r="E813" s="17"/>
      <c r="F813" s="10"/>
    </row>
    <row r="814" spans="1:6" ht="12.75">
      <c r="A814" s="17"/>
      <c r="E814" s="17"/>
      <c r="F814" s="10"/>
    </row>
    <row r="815" spans="1:6" ht="12.75">
      <c r="A815" s="17"/>
      <c r="E815" s="17"/>
      <c r="F815" s="10"/>
    </row>
    <row r="816" spans="1:6" ht="12.75">
      <c r="A816" s="17"/>
      <c r="E816" s="17"/>
      <c r="F816" s="10"/>
    </row>
    <row r="817" spans="1:6" ht="12.75">
      <c r="A817" s="17"/>
      <c r="E817" s="17"/>
      <c r="F817" s="10"/>
    </row>
    <row r="818" spans="1:6" ht="12.75">
      <c r="A818" s="17"/>
      <c r="E818" s="17"/>
      <c r="F818" s="10"/>
    </row>
    <row r="819" spans="1:6" ht="12.75">
      <c r="A819" s="17"/>
      <c r="E819" s="17"/>
      <c r="F819" s="10"/>
    </row>
    <row r="820" spans="1:6" ht="12.75">
      <c r="A820" s="17"/>
      <c r="E820" s="17"/>
      <c r="F820" s="10"/>
    </row>
    <row r="821" spans="1:6" ht="12.75">
      <c r="A821" s="17"/>
      <c r="E821" s="17"/>
      <c r="F821" s="10"/>
    </row>
    <row r="822" spans="1:6" ht="12.75">
      <c r="A822" s="17"/>
      <c r="E822" s="17"/>
      <c r="F822" s="10"/>
    </row>
    <row r="823" spans="1:6" ht="12.75">
      <c r="A823" s="17"/>
      <c r="E823" s="17"/>
      <c r="F823" s="10"/>
    </row>
    <row r="824" spans="1:6" ht="12.75">
      <c r="A824" s="17"/>
      <c r="E824" s="17"/>
      <c r="F824" s="10"/>
    </row>
    <row r="825" spans="1:6" ht="12.75">
      <c r="A825" s="17"/>
      <c r="E825" s="17"/>
      <c r="F825" s="10"/>
    </row>
    <row r="826" spans="1:6" ht="12.75">
      <c r="A826" s="17"/>
      <c r="E826" s="17"/>
      <c r="F826" s="10"/>
    </row>
    <row r="827" spans="1:6" ht="12.75">
      <c r="A827" s="17"/>
      <c r="E827" s="17"/>
      <c r="F827" s="10"/>
    </row>
    <row r="828" spans="1:6" ht="12.75">
      <c r="A828" s="17"/>
      <c r="E828" s="17"/>
      <c r="F828" s="10"/>
    </row>
    <row r="829" spans="1:6" ht="12.75">
      <c r="A829" s="17"/>
      <c r="E829" s="17"/>
      <c r="F829" s="10"/>
    </row>
    <row r="830" spans="1:6" ht="12.75">
      <c r="A830" s="17"/>
      <c r="E830" s="17"/>
      <c r="F830" s="10"/>
    </row>
    <row r="831" spans="1:6" ht="12.75">
      <c r="A831" s="17"/>
      <c r="E831" s="17"/>
      <c r="F831" s="10"/>
    </row>
    <row r="832" spans="1:6" ht="12.75">
      <c r="A832" s="17"/>
      <c r="E832" s="17"/>
      <c r="F832" s="10"/>
    </row>
    <row r="833" spans="1:6" ht="12.75">
      <c r="A833" s="17"/>
      <c r="E833" s="17"/>
      <c r="F833" s="10"/>
    </row>
    <row r="834" spans="1:6" ht="12.75">
      <c r="A834" s="17"/>
      <c r="E834" s="17"/>
      <c r="F834" s="10"/>
    </row>
    <row r="835" spans="1:6" ht="12.75">
      <c r="A835" s="17"/>
      <c r="E835" s="17"/>
      <c r="F835" s="10"/>
    </row>
    <row r="836" spans="1:6" ht="12.75">
      <c r="A836" s="17"/>
      <c r="E836" s="17"/>
      <c r="F836" s="10"/>
    </row>
    <row r="837" spans="1:6" ht="12.75">
      <c r="A837" s="17"/>
      <c r="E837" s="17"/>
      <c r="F837" s="10"/>
    </row>
    <row r="838" spans="1:6" ht="12.75">
      <c r="A838" s="17"/>
      <c r="E838" s="17"/>
      <c r="F838" s="10"/>
    </row>
    <row r="839" spans="1:6" ht="12.75">
      <c r="A839" s="17"/>
      <c r="E839" s="17"/>
      <c r="F839" s="10"/>
    </row>
    <row r="840" spans="1:6" ht="12.75">
      <c r="A840" s="17"/>
      <c r="E840" s="17"/>
      <c r="F840" s="10"/>
    </row>
    <row r="841" spans="1:6" ht="12.75">
      <c r="A841" s="17"/>
      <c r="E841" s="17"/>
      <c r="F841" s="10"/>
    </row>
    <row r="842" spans="1:6" ht="12.75">
      <c r="A842" s="17"/>
      <c r="E842" s="17"/>
      <c r="F842" s="10"/>
    </row>
    <row r="843" spans="1:6" ht="12.75">
      <c r="A843" s="17"/>
      <c r="E843" s="17"/>
      <c r="F843" s="10"/>
    </row>
    <row r="844" spans="1:6" ht="12.75">
      <c r="A844" s="17"/>
      <c r="E844" s="17"/>
      <c r="F844" s="10"/>
    </row>
    <row r="845" spans="1:6" ht="12.75">
      <c r="A845" s="17"/>
      <c r="E845" s="17"/>
      <c r="F845" s="10"/>
    </row>
    <row r="846" spans="1:6" ht="12.75">
      <c r="A846" s="17"/>
      <c r="E846" s="17"/>
      <c r="F846" s="10"/>
    </row>
    <row r="847" spans="1:6" ht="12.75">
      <c r="A847" s="17"/>
      <c r="E847" s="17"/>
      <c r="F847" s="10"/>
    </row>
    <row r="848" spans="1:6" ht="12.75">
      <c r="A848" s="17"/>
      <c r="E848" s="17"/>
      <c r="F848" s="10"/>
    </row>
    <row r="849" spans="1:6" ht="12.75">
      <c r="A849" s="17"/>
      <c r="E849" s="17"/>
      <c r="F849" s="10"/>
    </row>
    <row r="850" spans="1:6" ht="12.75">
      <c r="A850" s="17"/>
      <c r="E850" s="17"/>
      <c r="F850" s="10"/>
    </row>
    <row r="851" spans="1:6" ht="12.75">
      <c r="A851" s="17"/>
      <c r="E851" s="17"/>
      <c r="F851" s="10"/>
    </row>
    <row r="852" spans="1:6" ht="12.75">
      <c r="A852" s="17"/>
      <c r="E852" s="17"/>
      <c r="F852" s="10"/>
    </row>
    <row r="853" spans="1:6" ht="12.75">
      <c r="A853" s="17"/>
      <c r="E853" s="17"/>
      <c r="F853" s="10"/>
    </row>
    <row r="854" spans="1:6" ht="12.75">
      <c r="A854" s="17"/>
      <c r="E854" s="17"/>
      <c r="F854" s="10"/>
    </row>
    <row r="855" spans="1:6" ht="12.75">
      <c r="A855" s="17"/>
      <c r="E855" s="17"/>
      <c r="F855" s="10"/>
    </row>
    <row r="856" spans="1:6" ht="12.75">
      <c r="A856" s="17"/>
      <c r="E856" s="17"/>
      <c r="F856" s="10"/>
    </row>
    <row r="857" spans="1:6" ht="12.75">
      <c r="A857" s="17"/>
      <c r="E857" s="17"/>
      <c r="F857" s="10"/>
    </row>
    <row r="858" spans="1:6" ht="12.75">
      <c r="A858" s="17"/>
      <c r="E858" s="17"/>
      <c r="F858" s="10"/>
    </row>
    <row r="859" spans="1:6" ht="12.75">
      <c r="A859" s="17"/>
      <c r="E859" s="17"/>
      <c r="F859" s="10"/>
    </row>
    <row r="860" spans="1:6" ht="12.75">
      <c r="A860" s="17"/>
      <c r="E860" s="17"/>
      <c r="F860" s="10"/>
    </row>
    <row r="861" spans="1:6" ht="12.75">
      <c r="A861" s="17"/>
      <c r="E861" s="17"/>
      <c r="F861" s="10"/>
    </row>
    <row r="862" spans="1:6" ht="12.75">
      <c r="A862" s="17"/>
      <c r="E862" s="17"/>
      <c r="F862" s="10"/>
    </row>
    <row r="863" spans="1:6" ht="12.75">
      <c r="A863" s="17"/>
      <c r="E863" s="17"/>
      <c r="F863" s="10"/>
    </row>
    <row r="864" spans="1:6" ht="12.75">
      <c r="A864" s="17"/>
      <c r="E864" s="17"/>
      <c r="F864" s="10"/>
    </row>
    <row r="865" spans="1:6" ht="12.75">
      <c r="A865" s="17"/>
      <c r="E865" s="17"/>
      <c r="F865" s="10"/>
    </row>
    <row r="866" spans="1:6" ht="12.75">
      <c r="A866" s="17"/>
      <c r="E866" s="17"/>
      <c r="F866" s="10"/>
    </row>
    <row r="867" spans="1:6" ht="12.75">
      <c r="A867" s="17"/>
      <c r="E867" s="17"/>
      <c r="F867" s="10"/>
    </row>
    <row r="868" spans="1:6" ht="12.75">
      <c r="A868" s="17"/>
      <c r="E868" s="17"/>
      <c r="F868" s="10"/>
    </row>
    <row r="869" spans="1:6" ht="12.75">
      <c r="A869" s="17"/>
      <c r="E869" s="17"/>
      <c r="F869" s="10"/>
    </row>
    <row r="870" spans="1:6" ht="12.75">
      <c r="A870" s="17"/>
      <c r="E870" s="17"/>
      <c r="F870" s="10"/>
    </row>
    <row r="871" spans="1:6" ht="12.75">
      <c r="A871" s="17"/>
      <c r="E871" s="17"/>
      <c r="F871" s="10"/>
    </row>
    <row r="872" spans="1:6" ht="12.75">
      <c r="A872" s="17"/>
      <c r="E872" s="17"/>
      <c r="F872" s="10"/>
    </row>
    <row r="873" spans="1:6" ht="12.75">
      <c r="A873" s="17"/>
      <c r="E873" s="17"/>
      <c r="F873" s="10"/>
    </row>
    <row r="874" spans="1:6" ht="12.75">
      <c r="A874" s="17"/>
      <c r="E874" s="17"/>
      <c r="F874" s="10"/>
    </row>
    <row r="875" spans="1:6" ht="12.75">
      <c r="A875" s="17"/>
      <c r="E875" s="17"/>
      <c r="F875" s="10"/>
    </row>
    <row r="876" spans="1:6" ht="12.75">
      <c r="A876" s="17"/>
      <c r="E876" s="17"/>
      <c r="F876" s="10"/>
    </row>
    <row r="877" spans="1:6" ht="12.75">
      <c r="A877" s="17"/>
      <c r="E877" s="17"/>
      <c r="F877" s="10"/>
    </row>
    <row r="878" spans="1:6" ht="12.75">
      <c r="A878" s="17"/>
      <c r="E878" s="17"/>
      <c r="F878" s="10"/>
    </row>
    <row r="879" spans="1:6" ht="12.75">
      <c r="A879" s="17"/>
      <c r="E879" s="17"/>
      <c r="F879" s="10"/>
    </row>
    <row r="880" spans="1:6" ht="12.75">
      <c r="A880" s="17"/>
      <c r="E880" s="17"/>
      <c r="F880" s="10"/>
    </row>
    <row r="881" spans="1:6" ht="12.75">
      <c r="A881" s="17"/>
      <c r="E881" s="17"/>
      <c r="F881" s="10"/>
    </row>
    <row r="882" spans="1:6" ht="12.75">
      <c r="A882" s="17"/>
      <c r="E882" s="17"/>
      <c r="F882" s="10"/>
    </row>
    <row r="883" spans="1:6" ht="12.75">
      <c r="A883" s="17"/>
      <c r="E883" s="17"/>
      <c r="F883" s="10"/>
    </row>
    <row r="884" spans="1:6" ht="12.75">
      <c r="A884" s="17"/>
      <c r="E884" s="17"/>
      <c r="F884" s="10"/>
    </row>
    <row r="885" spans="1:6" ht="12.75">
      <c r="A885" s="17"/>
      <c r="E885" s="17"/>
      <c r="F885" s="10"/>
    </row>
    <row r="886" spans="1:6" ht="12.75">
      <c r="A886" s="17"/>
      <c r="E886" s="17"/>
      <c r="F886" s="10"/>
    </row>
    <row r="887" spans="1:6" ht="12.75">
      <c r="A887" s="17"/>
      <c r="E887" s="17"/>
      <c r="F887" s="10"/>
    </row>
    <row r="888" spans="1:6" ht="12.75">
      <c r="A888" s="17"/>
      <c r="E888" s="17"/>
      <c r="F888" s="10"/>
    </row>
    <row r="889" spans="1:6" ht="12.75">
      <c r="A889" s="17"/>
      <c r="E889" s="17"/>
      <c r="F889" s="10"/>
    </row>
    <row r="890" spans="1:6" ht="12.75">
      <c r="A890" s="17"/>
      <c r="E890" s="17"/>
      <c r="F890" s="10"/>
    </row>
    <row r="891" spans="1:6" ht="12.75">
      <c r="A891" s="17"/>
      <c r="E891" s="17"/>
      <c r="F891" s="10"/>
    </row>
    <row r="892" spans="1:6" ht="12.75">
      <c r="A892" s="17"/>
      <c r="E892" s="17"/>
      <c r="F892" s="10"/>
    </row>
    <row r="893" spans="1:6" ht="12.75">
      <c r="A893" s="17"/>
      <c r="E893" s="17"/>
      <c r="F893" s="10"/>
    </row>
    <row r="894" spans="1:6" ht="12.75">
      <c r="A894" s="17"/>
      <c r="E894" s="17"/>
      <c r="F894" s="10"/>
    </row>
    <row r="895" spans="1:6" ht="12.75">
      <c r="A895" s="17"/>
      <c r="E895" s="17"/>
      <c r="F895" s="10"/>
    </row>
    <row r="896" spans="1:6" ht="12.75">
      <c r="A896" s="17"/>
      <c r="E896" s="17"/>
      <c r="F896" s="10"/>
    </row>
    <row r="897" spans="1:6" ht="12.75">
      <c r="A897" s="17"/>
      <c r="E897" s="17"/>
      <c r="F897" s="10"/>
    </row>
    <row r="898" spans="1:6" ht="12.75">
      <c r="A898" s="17"/>
      <c r="E898" s="17"/>
      <c r="F898" s="10"/>
    </row>
    <row r="899" spans="1:6" ht="12.75">
      <c r="A899" s="17"/>
      <c r="E899" s="17"/>
      <c r="F899" s="10"/>
    </row>
    <row r="900" spans="1:6" ht="12.75">
      <c r="A900" s="17"/>
      <c r="E900" s="17"/>
      <c r="F900" s="10"/>
    </row>
    <row r="901" spans="1:6" ht="12.75">
      <c r="A901" s="17"/>
      <c r="E901" s="17"/>
      <c r="F901" s="10"/>
    </row>
    <row r="902" spans="1:6" ht="12.75">
      <c r="A902" s="17"/>
      <c r="E902" s="17"/>
      <c r="F902" s="10"/>
    </row>
    <row r="903" spans="1:6" ht="12.75">
      <c r="A903" s="17"/>
      <c r="E903" s="17"/>
      <c r="F903" s="10"/>
    </row>
    <row r="904" spans="1:6" ht="12.75">
      <c r="A904" s="17"/>
      <c r="E904" s="17"/>
      <c r="F904" s="10"/>
    </row>
    <row r="905" spans="1:6" ht="12.75">
      <c r="A905" s="17"/>
      <c r="E905" s="17"/>
      <c r="F905" s="10"/>
    </row>
    <row r="906" spans="1:6" ht="12.75">
      <c r="A906" s="17"/>
      <c r="E906" s="17"/>
      <c r="F906" s="10"/>
    </row>
    <row r="907" spans="1:6" ht="12.75">
      <c r="A907" s="17"/>
      <c r="E907" s="17"/>
      <c r="F907" s="10"/>
    </row>
    <row r="908" spans="1:6" ht="12.75">
      <c r="A908" s="17"/>
      <c r="E908" s="17"/>
      <c r="F908" s="10"/>
    </row>
    <row r="909" spans="1:6" ht="12.75">
      <c r="A909" s="17"/>
      <c r="E909" s="17"/>
      <c r="F909" s="10"/>
    </row>
    <row r="910" spans="1:6" ht="12.75">
      <c r="A910" s="17"/>
      <c r="E910" s="17"/>
      <c r="F910" s="10"/>
    </row>
    <row r="911" spans="1:6" ht="12.75">
      <c r="A911" s="17"/>
      <c r="E911" s="17"/>
      <c r="F911" s="10"/>
    </row>
    <row r="912" spans="1:6" ht="12.75">
      <c r="A912" s="17"/>
      <c r="E912" s="17"/>
      <c r="F912" s="10"/>
    </row>
    <row r="913" spans="1:6" ht="12.75">
      <c r="A913" s="17"/>
      <c r="E913" s="17"/>
      <c r="F913" s="10"/>
    </row>
    <row r="914" spans="1:6" ht="12.75">
      <c r="A914" s="17"/>
      <c r="E914" s="17"/>
      <c r="F914" s="10"/>
    </row>
    <row r="915" spans="1:6" ht="12.75">
      <c r="A915" s="17"/>
      <c r="E915" s="17"/>
      <c r="F915" s="10"/>
    </row>
    <row r="916" spans="1:6" ht="12.75">
      <c r="A916" s="17"/>
      <c r="E916" s="17"/>
      <c r="F916" s="10"/>
    </row>
    <row r="917" spans="1:6" ht="12.75">
      <c r="A917" s="17"/>
      <c r="E917" s="17"/>
      <c r="F917" s="10"/>
    </row>
    <row r="918" spans="1:6" ht="12.75">
      <c r="A918" s="17"/>
      <c r="E918" s="17"/>
      <c r="F918" s="10"/>
    </row>
    <row r="919" spans="1:6" ht="12.75">
      <c r="A919" s="17"/>
      <c r="E919" s="17"/>
      <c r="F919" s="10"/>
    </row>
    <row r="920" spans="1:6" ht="12.75">
      <c r="A920" s="17"/>
      <c r="E920" s="17"/>
      <c r="F920" s="10"/>
    </row>
    <row r="921" spans="1:6" ht="12.75">
      <c r="A921" s="17"/>
      <c r="E921" s="17"/>
      <c r="F921" s="10"/>
    </row>
    <row r="922" spans="1:6" ht="12.75">
      <c r="A922" s="17"/>
      <c r="E922" s="17"/>
      <c r="F922" s="10"/>
    </row>
    <row r="923" spans="1:6" ht="12.75">
      <c r="A923" s="17"/>
      <c r="E923" s="17"/>
      <c r="F923" s="10"/>
    </row>
    <row r="924" spans="1:6" ht="12.75">
      <c r="A924" s="17"/>
      <c r="E924" s="17"/>
      <c r="F924" s="10"/>
    </row>
    <row r="925" spans="1:6" ht="12.75">
      <c r="A925" s="17"/>
      <c r="E925" s="17"/>
      <c r="F925" s="10"/>
    </row>
    <row r="926" spans="1:6" ht="12.75">
      <c r="A926" s="17"/>
      <c r="E926" s="17"/>
      <c r="F926" s="10"/>
    </row>
    <row r="927" spans="1:6" ht="12.75">
      <c r="A927" s="17"/>
      <c r="E927" s="17"/>
      <c r="F927" s="10"/>
    </row>
    <row r="928" spans="1:6" ht="12.75">
      <c r="A928" s="17"/>
      <c r="E928" s="17"/>
      <c r="F928" s="10"/>
    </row>
    <row r="929" spans="1:6" ht="12.75">
      <c r="A929" s="17"/>
      <c r="E929" s="17"/>
      <c r="F929" s="10"/>
    </row>
    <row r="930" spans="1:6" ht="12.75">
      <c r="A930" s="17"/>
      <c r="E930" s="17"/>
      <c r="F930" s="10"/>
    </row>
    <row r="931" spans="1:6" ht="12.75">
      <c r="A931" s="17"/>
      <c r="E931" s="17"/>
      <c r="F931" s="10"/>
    </row>
    <row r="932" spans="1:6" ht="12.75">
      <c r="A932" s="17"/>
      <c r="E932" s="17"/>
      <c r="F932" s="10"/>
    </row>
    <row r="933" spans="1:6" ht="12.75">
      <c r="A933" s="17"/>
      <c r="E933" s="17"/>
      <c r="F933" s="10"/>
    </row>
    <row r="934" spans="1:6" ht="12.75">
      <c r="A934" s="17"/>
      <c r="E934" s="17"/>
      <c r="F934" s="10"/>
    </row>
    <row r="935" spans="1:6" ht="12.75">
      <c r="A935" s="17"/>
      <c r="E935" s="17"/>
      <c r="F935" s="10"/>
    </row>
    <row r="936" spans="1:6" ht="12.75">
      <c r="A936" s="17"/>
      <c r="E936" s="17"/>
      <c r="F936" s="10"/>
    </row>
    <row r="937" spans="1:6" ht="12.75">
      <c r="A937" s="17"/>
      <c r="E937" s="17"/>
      <c r="F937" s="10"/>
    </row>
    <row r="938" spans="1:6" ht="12.75">
      <c r="A938" s="17"/>
      <c r="E938" s="17"/>
      <c r="F938" s="10"/>
    </row>
    <row r="939" spans="1:6" ht="12.75">
      <c r="A939" s="17"/>
      <c r="E939" s="17"/>
      <c r="F939" s="10"/>
    </row>
    <row r="940" spans="1:6" ht="12.75">
      <c r="A940" s="17"/>
      <c r="E940" s="17"/>
      <c r="F940" s="10"/>
    </row>
    <row r="941" spans="1:6" ht="12.75">
      <c r="A941" s="17"/>
      <c r="E941" s="17"/>
      <c r="F941" s="10"/>
    </row>
    <row r="942" spans="1:6" ht="12.75">
      <c r="A942" s="17"/>
      <c r="E942" s="17"/>
      <c r="F942" s="10"/>
    </row>
    <row r="943" spans="1:6" ht="12.75">
      <c r="A943" s="17"/>
      <c r="E943" s="17"/>
      <c r="F943" s="10"/>
    </row>
    <row r="944" spans="1:6" ht="12.75">
      <c r="A944" s="17"/>
      <c r="E944" s="17"/>
      <c r="F944" s="10"/>
    </row>
    <row r="945" spans="1:6" ht="12.75">
      <c r="A945" s="17"/>
      <c r="E945" s="17"/>
      <c r="F945" s="10"/>
    </row>
    <row r="946" spans="1:6" ht="12.75">
      <c r="A946" s="17"/>
      <c r="E946" s="17"/>
      <c r="F946" s="10"/>
    </row>
    <row r="947" spans="1:6" ht="12.75">
      <c r="A947" s="17"/>
      <c r="E947" s="17"/>
      <c r="F947" s="10"/>
    </row>
    <row r="948" spans="1:6" ht="12.75">
      <c r="A948" s="17"/>
      <c r="E948" s="17"/>
      <c r="F948" s="10"/>
    </row>
    <row r="949" spans="1:6" ht="12.75">
      <c r="A949" s="17"/>
      <c r="E949" s="17"/>
      <c r="F949" s="10"/>
    </row>
    <row r="950" spans="1:6" ht="12.75">
      <c r="A950" s="17"/>
      <c r="E950" s="17"/>
      <c r="F950" s="10"/>
    </row>
    <row r="951" spans="1:6" ht="12.75">
      <c r="A951" s="17"/>
      <c r="E951" s="17"/>
      <c r="F951" s="10"/>
    </row>
    <row r="952" spans="1:6" ht="12.75">
      <c r="A952" s="17"/>
      <c r="E952" s="17"/>
      <c r="F952" s="10"/>
    </row>
    <row r="953" spans="1:6" ht="12.75">
      <c r="A953" s="17"/>
      <c r="E953" s="17"/>
      <c r="F953" s="10"/>
    </row>
    <row r="954" spans="1:6" ht="12.75">
      <c r="A954" s="17"/>
      <c r="E954" s="17"/>
      <c r="F954" s="10"/>
    </row>
    <row r="955" spans="1:6" ht="12.75">
      <c r="A955" s="17"/>
      <c r="E955" s="17"/>
      <c r="F955" s="10"/>
    </row>
    <row r="956" spans="1:6" ht="12.75">
      <c r="A956" s="17"/>
      <c r="E956" s="17"/>
      <c r="F956" s="10"/>
    </row>
    <row r="957" spans="1:6" ht="12.75">
      <c r="A957" s="17"/>
      <c r="E957" s="17"/>
      <c r="F957" s="10"/>
    </row>
    <row r="958" spans="1:6" ht="12.75">
      <c r="A958" s="17"/>
      <c r="E958" s="17"/>
      <c r="F958" s="10"/>
    </row>
    <row r="959" spans="1:6" ht="12.75">
      <c r="A959" s="17"/>
      <c r="E959" s="17"/>
      <c r="F959" s="10"/>
    </row>
    <row r="960" spans="1:6" ht="12.75">
      <c r="A960" s="17"/>
      <c r="E960" s="17"/>
      <c r="F960" s="10"/>
    </row>
    <row r="961" spans="1:6" ht="12.75">
      <c r="A961" s="17"/>
      <c r="E961" s="17"/>
      <c r="F961" s="10"/>
    </row>
    <row r="962" spans="1:6" ht="12.75">
      <c r="A962" s="17"/>
      <c r="E962" s="17"/>
      <c r="F962" s="10"/>
    </row>
    <row r="963" spans="1:6" ht="12.75">
      <c r="A963" s="17"/>
      <c r="E963" s="17"/>
      <c r="F963" s="10"/>
    </row>
    <row r="964" spans="1:6" ht="12.75">
      <c r="A964" s="17"/>
      <c r="E964" s="17"/>
      <c r="F964" s="10"/>
    </row>
    <row r="965" spans="1:6" ht="12.75">
      <c r="A965" s="17"/>
      <c r="E965" s="17"/>
      <c r="F965" s="10"/>
    </row>
    <row r="966" spans="1:6" ht="12.75">
      <c r="A966" s="17"/>
      <c r="E966" s="17"/>
      <c r="F966" s="10"/>
    </row>
    <row r="967" spans="1:6" ht="12.75">
      <c r="A967" s="17"/>
      <c r="E967" s="17"/>
      <c r="F967" s="10"/>
    </row>
    <row r="968" spans="1:6" ht="12.75">
      <c r="A968" s="17"/>
      <c r="E968" s="17"/>
      <c r="F968" s="10"/>
    </row>
    <row r="969" spans="1:6" ht="12.75">
      <c r="A969" s="17"/>
      <c r="E969" s="17"/>
      <c r="F969" s="10"/>
    </row>
    <row r="970" spans="1:6" ht="12.75">
      <c r="A970" s="17"/>
      <c r="E970" s="17"/>
      <c r="F970" s="10"/>
    </row>
    <row r="971" spans="1:6" ht="12.75">
      <c r="A971" s="17"/>
      <c r="E971" s="17"/>
      <c r="F971" s="10"/>
    </row>
    <row r="972" spans="1:6" ht="12.75">
      <c r="A972" s="17"/>
      <c r="E972" s="17"/>
      <c r="F972" s="10"/>
    </row>
    <row r="973" spans="1:6" ht="12.75">
      <c r="A973" s="17"/>
      <c r="E973" s="17"/>
      <c r="F973" s="10"/>
    </row>
    <row r="974" spans="1:6" ht="12.75">
      <c r="A974" s="17"/>
      <c r="E974" s="17"/>
      <c r="F974" s="10"/>
    </row>
    <row r="975" spans="1:6" ht="12.75">
      <c r="A975" s="17"/>
      <c r="E975" s="17"/>
      <c r="F975" s="10"/>
    </row>
    <row r="976" spans="1:6" ht="12.75">
      <c r="A976" s="17"/>
      <c r="E976" s="17"/>
      <c r="F976" s="10"/>
    </row>
    <row r="977" spans="1:6" ht="12.75">
      <c r="A977" s="17"/>
      <c r="E977" s="17"/>
      <c r="F977" s="10"/>
    </row>
    <row r="978" spans="1:6" ht="12.75">
      <c r="A978" s="17"/>
      <c r="E978" s="17"/>
      <c r="F978" s="10"/>
    </row>
    <row r="979" spans="1:6" ht="12.75">
      <c r="A979" s="17"/>
      <c r="E979" s="17"/>
      <c r="F979" s="10"/>
    </row>
    <row r="980" spans="1:6" ht="12.75">
      <c r="A980" s="17"/>
      <c r="E980" s="17"/>
      <c r="F980" s="10"/>
    </row>
    <row r="981" spans="1:6" ht="12.75">
      <c r="A981" s="17"/>
      <c r="E981" s="17"/>
      <c r="F981" s="10"/>
    </row>
    <row r="982" spans="1:6" ht="12.75">
      <c r="A982" s="17"/>
      <c r="E982" s="17"/>
      <c r="F982" s="10"/>
    </row>
    <row r="983" spans="1:6" ht="12.75">
      <c r="A983" s="17"/>
      <c r="E983" s="17"/>
      <c r="F983" s="10"/>
    </row>
    <row r="984" spans="1:6" ht="12.75">
      <c r="A984" s="17"/>
      <c r="E984" s="17"/>
      <c r="F984" s="10"/>
    </row>
    <row r="985" spans="1:6" ht="12.75">
      <c r="A985" s="17"/>
      <c r="E985" s="17"/>
      <c r="F985" s="10"/>
    </row>
    <row r="986" spans="1:6" ht="12.75">
      <c r="A986" s="17"/>
      <c r="E986" s="17"/>
      <c r="F986" s="10"/>
    </row>
    <row r="987" spans="1:6" ht="12.75">
      <c r="A987" s="17"/>
      <c r="E987" s="17"/>
      <c r="F987" s="10"/>
    </row>
    <row r="988" spans="1:6" ht="12.75">
      <c r="A988" s="17"/>
      <c r="E988" s="17"/>
      <c r="F988" s="10"/>
    </row>
    <row r="989" spans="1:6" ht="12.75">
      <c r="A989" s="17"/>
      <c r="E989" s="17"/>
      <c r="F989" s="10"/>
    </row>
    <row r="990" spans="1:6" ht="12.75">
      <c r="A990" s="17"/>
      <c r="E990" s="17"/>
      <c r="F990" s="10"/>
    </row>
    <row r="991" spans="1:6" ht="12.75">
      <c r="A991" s="17"/>
      <c r="E991" s="17"/>
      <c r="F991" s="10"/>
    </row>
    <row r="992" spans="1:6" ht="12.75">
      <c r="A992" s="17"/>
      <c r="E992" s="17"/>
      <c r="F992" s="10"/>
    </row>
    <row r="993" spans="1:6" ht="12.75">
      <c r="A993" s="17"/>
      <c r="E993" s="17"/>
      <c r="F993" s="10"/>
    </row>
    <row r="994" spans="1:6" ht="12.75">
      <c r="A994" s="17"/>
      <c r="E994" s="17"/>
      <c r="F994" s="10"/>
    </row>
    <row r="995" spans="1:6" ht="12.75">
      <c r="A995" s="17"/>
      <c r="E995" s="17"/>
      <c r="F995" s="10"/>
    </row>
    <row r="996" spans="1:6" ht="12.75">
      <c r="A996" s="17"/>
      <c r="E996" s="17"/>
      <c r="F996" s="10"/>
    </row>
    <row r="997" spans="1:6" ht="12.75">
      <c r="A997" s="17"/>
      <c r="E997" s="17"/>
      <c r="F997" s="10"/>
    </row>
    <row r="998" spans="1:6" ht="12.75">
      <c r="A998" s="17"/>
      <c r="E998" s="17"/>
      <c r="F998" s="10"/>
    </row>
    <row r="999" spans="1:6" ht="12.75">
      <c r="A999" s="17"/>
      <c r="E999" s="17"/>
      <c r="F999" s="10"/>
    </row>
    <row r="1000" spans="1:6" ht="12.75">
      <c r="A1000" s="17"/>
      <c r="E1000" s="17"/>
      <c r="F1000" s="10"/>
    </row>
    <row r="1001" spans="1:6" ht="12.75">
      <c r="A1001" s="17"/>
      <c r="E1001" s="17"/>
      <c r="F1001" s="10"/>
    </row>
    <row r="1002" spans="1:6" ht="12.75">
      <c r="A1002" s="17"/>
      <c r="E1002" s="17"/>
      <c r="F1002" s="10"/>
    </row>
    <row r="1003" spans="1:6" ht="12.75">
      <c r="A1003" s="17"/>
      <c r="E1003" s="17"/>
      <c r="F1003" s="10"/>
    </row>
    <row r="1004" spans="1:6" ht="12.75">
      <c r="A1004" s="17"/>
      <c r="E1004" s="17"/>
      <c r="F1004" s="10"/>
    </row>
    <row r="1005" spans="1:6" ht="12.75">
      <c r="A1005" s="17"/>
      <c r="E1005" s="17"/>
      <c r="F1005" s="10"/>
    </row>
    <row r="1006" spans="1:6" ht="12.75">
      <c r="A1006" s="17"/>
      <c r="E1006" s="17"/>
      <c r="F1006" s="10"/>
    </row>
    <row r="1007" spans="1:6" ht="12.75">
      <c r="A1007" s="17"/>
      <c r="E1007" s="17"/>
      <c r="F1007" s="10"/>
    </row>
    <row r="1008" spans="1:6" ht="12.75">
      <c r="A1008" s="17"/>
      <c r="E1008" s="17"/>
      <c r="F1008" s="10"/>
    </row>
    <row r="1009" spans="1:6" ht="12.75">
      <c r="A1009" s="17"/>
      <c r="E1009" s="17"/>
      <c r="F1009" s="10"/>
    </row>
    <row r="1010" spans="1:6" ht="12.75">
      <c r="A1010" s="17"/>
      <c r="E1010" s="17"/>
      <c r="F1010" s="10"/>
    </row>
    <row r="1011" spans="1:6" ht="12.75">
      <c r="A1011" s="17"/>
      <c r="E1011" s="17"/>
      <c r="F1011" s="10"/>
    </row>
    <row r="1012" spans="1:6" ht="12.75">
      <c r="A1012" s="17"/>
      <c r="E1012" s="17"/>
      <c r="F1012" s="10"/>
    </row>
    <row r="1013" spans="1:6" ht="12.75">
      <c r="A1013" s="17"/>
      <c r="E1013" s="17"/>
      <c r="F1013" s="10"/>
    </row>
    <row r="1014" spans="1:6" ht="12.75">
      <c r="A1014" s="17"/>
      <c r="E1014" s="17"/>
      <c r="F1014" s="10"/>
    </row>
    <row r="1015" spans="1:6" ht="12.75">
      <c r="A1015" s="17"/>
      <c r="E1015" s="17"/>
      <c r="F1015" s="10"/>
    </row>
  </sheetData>
  <mergeCells count="1">
    <mergeCell ref="B7:E7"/>
  </mergeCells>
  <conditionalFormatting sqref="A36:XFD36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="55" zoomScaleNormal="55" workbookViewId="0">
      <selection activeCell="D11" sqref="D11"/>
    </sheetView>
  </sheetViews>
  <sheetFormatPr defaultColWidth="14.42578125" defaultRowHeight="15.75" customHeight="1"/>
  <sheetData>
    <row r="1" spans="1:6" ht="15.75" customHeight="1">
      <c r="A1" s="1" t="s">
        <v>3</v>
      </c>
    </row>
    <row r="3" spans="1:6" ht="15.75" customHeight="1">
      <c r="A3" s="1" t="s">
        <v>4</v>
      </c>
    </row>
    <row r="4" spans="1:6" ht="15.75" customHeight="1">
      <c r="A4" s="154" t="s">
        <v>5</v>
      </c>
      <c r="B4" s="155"/>
    </row>
    <row r="5" spans="1:6" ht="15.75" customHeight="1">
      <c r="A5" s="1" t="s">
        <v>9</v>
      </c>
      <c r="B5" s="1" t="s">
        <v>10</v>
      </c>
      <c r="E5" s="1" t="s">
        <v>11</v>
      </c>
    </row>
    <row r="6" spans="1:6" ht="15.75" customHeight="1">
      <c r="A6" s="5">
        <v>38701</v>
      </c>
      <c r="B6" s="1">
        <f>0.0655*500</f>
        <v>32.75</v>
      </c>
      <c r="E6" s="1" t="s">
        <v>18</v>
      </c>
      <c r="F6" s="1">
        <v>2542</v>
      </c>
    </row>
    <row r="7" spans="1:6" ht="15.75" customHeight="1">
      <c r="A7" s="5">
        <v>38883</v>
      </c>
      <c r="B7" s="1">
        <f>0.0655*500 +500</f>
        <v>532.75</v>
      </c>
      <c r="E7" s="1" t="s">
        <v>20</v>
      </c>
    </row>
    <row r="9" spans="1:6" ht="15.75" customHeight="1">
      <c r="A9" s="154" t="s">
        <v>21</v>
      </c>
      <c r="B9" s="155"/>
    </row>
    <row r="10" spans="1:6" ht="15.75" customHeight="1">
      <c r="A10" s="5">
        <v>38657</v>
      </c>
      <c r="B10" s="1">
        <f t="shared" ref="B10:B16" si="0">500*0.065</f>
        <v>32.5</v>
      </c>
    </row>
    <row r="11" spans="1:6" ht="15.75" customHeight="1">
      <c r="A11" s="5">
        <v>38838</v>
      </c>
      <c r="B11" s="1">
        <f t="shared" si="0"/>
        <v>32.5</v>
      </c>
    </row>
    <row r="12" spans="1:6" ht="15.75" customHeight="1">
      <c r="A12" s="5">
        <v>39022</v>
      </c>
      <c r="B12" s="1">
        <f t="shared" si="0"/>
        <v>32.5</v>
      </c>
    </row>
    <row r="13" spans="1:6" ht="15.75" customHeight="1">
      <c r="A13" s="5">
        <v>39203</v>
      </c>
      <c r="B13" s="1">
        <f t="shared" si="0"/>
        <v>32.5</v>
      </c>
    </row>
    <row r="14" spans="1:6" ht="15.75" customHeight="1">
      <c r="A14" s="5">
        <v>39387</v>
      </c>
      <c r="B14" s="1">
        <f t="shared" si="0"/>
        <v>32.5</v>
      </c>
    </row>
    <row r="15" spans="1:6" ht="15.75" customHeight="1">
      <c r="A15" s="5">
        <v>39569</v>
      </c>
      <c r="B15" s="1">
        <f t="shared" si="0"/>
        <v>32.5</v>
      </c>
    </row>
    <row r="16" spans="1:6" ht="15.75" customHeight="1">
      <c r="A16" s="5">
        <v>39753</v>
      </c>
      <c r="B16" s="1">
        <f t="shared" si="0"/>
        <v>32.5</v>
      </c>
    </row>
    <row r="17" spans="1:2" ht="15.75" customHeight="1">
      <c r="A17" s="5">
        <v>39934</v>
      </c>
      <c r="B17" s="1">
        <f>500*0.065+500</f>
        <v>532.5</v>
      </c>
    </row>
  </sheetData>
  <mergeCells count="2">
    <mergeCell ref="A4:B4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="55" zoomScaleNormal="55" workbookViewId="0"/>
  </sheetViews>
  <sheetFormatPr defaultColWidth="14.42578125" defaultRowHeight="15.75" customHeight="1"/>
  <cols>
    <col min="1" max="1" width="35.5703125" customWidth="1"/>
    <col min="3" max="3" width="22.140625" customWidth="1"/>
    <col min="6" max="6" width="19.28515625" bestFit="1" customWidth="1"/>
    <col min="7" max="7" width="27.7109375" customWidth="1"/>
  </cols>
  <sheetData>
    <row r="1" spans="1:8" ht="15.75" customHeight="1">
      <c r="A1" s="1" t="s">
        <v>1</v>
      </c>
    </row>
    <row r="3" spans="1:8" ht="15.75" customHeight="1">
      <c r="A3" s="1" t="s">
        <v>2</v>
      </c>
      <c r="B3" s="4">
        <v>0.05</v>
      </c>
      <c r="D3" s="6" t="s">
        <v>12</v>
      </c>
      <c r="E3" s="1" t="s">
        <v>13</v>
      </c>
      <c r="F3" s="6" t="s">
        <v>14</v>
      </c>
      <c r="G3" s="6" t="s">
        <v>15</v>
      </c>
      <c r="H3" s="6" t="s">
        <v>16</v>
      </c>
    </row>
    <row r="4" spans="1:8" ht="15.75" customHeight="1">
      <c r="A4" s="1" t="s">
        <v>17</v>
      </c>
      <c r="B4" s="1">
        <v>0.4</v>
      </c>
      <c r="D4" s="1">
        <v>1</v>
      </c>
      <c r="E4">
        <f>1-B5</f>
        <v>0.98</v>
      </c>
      <c r="F4">
        <f t="shared" ref="F4:F8" si="0">E4</f>
        <v>0.98</v>
      </c>
      <c r="G4">
        <f t="shared" ref="G4:G8" si="1">EXP(-($B$3*D4))</f>
        <v>0.95122942450071402</v>
      </c>
      <c r="H4">
        <f t="shared" ref="H4:H8" si="2">F4*G4</f>
        <v>0.9322048360106997</v>
      </c>
    </row>
    <row r="5" spans="1:8" ht="15.75" customHeight="1">
      <c r="A5" s="1" t="s">
        <v>23</v>
      </c>
      <c r="B5" s="1">
        <v>0.02</v>
      </c>
      <c r="D5" s="1">
        <v>2</v>
      </c>
      <c r="E5">
        <f t="shared" ref="E5:E8" si="3">E4-B6</f>
        <v>0.96040000000000003</v>
      </c>
      <c r="F5">
        <f t="shared" si="0"/>
        <v>0.96040000000000003</v>
      </c>
      <c r="G5">
        <f t="shared" si="1"/>
        <v>0.90483741803595952</v>
      </c>
      <c r="H5">
        <f t="shared" si="2"/>
        <v>0.86900585628173554</v>
      </c>
    </row>
    <row r="6" spans="1:8" ht="15.75" customHeight="1">
      <c r="A6" s="1" t="s">
        <v>25</v>
      </c>
      <c r="B6">
        <f t="shared" ref="B6:B9" si="4">B5-0.0004</f>
        <v>1.9599999999999999E-2</v>
      </c>
      <c r="D6" s="1">
        <v>3</v>
      </c>
      <c r="E6">
        <f t="shared" si="3"/>
        <v>0.94120000000000004</v>
      </c>
      <c r="F6">
        <f t="shared" si="0"/>
        <v>0.94120000000000004</v>
      </c>
      <c r="G6">
        <f t="shared" si="1"/>
        <v>0.86070797642505781</v>
      </c>
      <c r="H6">
        <f t="shared" si="2"/>
        <v>0.81009834741126441</v>
      </c>
    </row>
    <row r="7" spans="1:8" ht="15.75" customHeight="1">
      <c r="A7" s="1" t="s">
        <v>28</v>
      </c>
      <c r="B7">
        <f t="shared" si="4"/>
        <v>1.9199999999999998E-2</v>
      </c>
      <c r="D7" s="1">
        <v>4</v>
      </c>
      <c r="E7">
        <f t="shared" si="3"/>
        <v>0.9224</v>
      </c>
      <c r="F7">
        <f t="shared" si="0"/>
        <v>0.9224</v>
      </c>
      <c r="G7">
        <f t="shared" si="1"/>
        <v>0.81873075307798182</v>
      </c>
      <c r="H7">
        <f t="shared" si="2"/>
        <v>0.75519724663913046</v>
      </c>
    </row>
    <row r="8" spans="1:8" ht="15.75" customHeight="1">
      <c r="A8" s="1" t="s">
        <v>29</v>
      </c>
      <c r="B8">
        <f t="shared" si="4"/>
        <v>1.8799999999999997E-2</v>
      </c>
      <c r="D8" s="1">
        <v>5</v>
      </c>
      <c r="E8">
        <f t="shared" si="3"/>
        <v>0.90400000000000003</v>
      </c>
      <c r="F8">
        <f t="shared" si="0"/>
        <v>0.90400000000000003</v>
      </c>
      <c r="G8">
        <f t="shared" si="1"/>
        <v>0.77880078307140488</v>
      </c>
      <c r="H8">
        <f t="shared" si="2"/>
        <v>0.70403590789655002</v>
      </c>
    </row>
    <row r="9" spans="1:8" ht="15.75" customHeight="1">
      <c r="A9" s="1" t="s">
        <v>30</v>
      </c>
      <c r="B9">
        <f t="shared" si="4"/>
        <v>1.8399999999999996E-2</v>
      </c>
      <c r="D9" s="1" t="s">
        <v>32</v>
      </c>
      <c r="H9">
        <f>SUM(H4:H8)</f>
        <v>4.0705421942393798</v>
      </c>
    </row>
    <row r="11" spans="1:8" ht="15.75" customHeight="1">
      <c r="A11" s="1" t="s">
        <v>33</v>
      </c>
      <c r="B11">
        <f>H9+H17</f>
        <v>4.1130963949983119</v>
      </c>
      <c r="D11" s="6" t="s">
        <v>12</v>
      </c>
      <c r="E11" s="1" t="s">
        <v>35</v>
      </c>
      <c r="F11" s="6" t="s">
        <v>36</v>
      </c>
      <c r="G11" s="6" t="s">
        <v>15</v>
      </c>
      <c r="H11" s="6" t="s">
        <v>37</v>
      </c>
    </row>
    <row r="12" spans="1:8" ht="15.75" customHeight="1">
      <c r="A12" s="1" t="s">
        <v>38</v>
      </c>
      <c r="B12">
        <f>I25/B11</f>
        <v>1.2415230766975363E-2</v>
      </c>
      <c r="D12" s="1">
        <v>0.5</v>
      </c>
      <c r="E12">
        <f t="shared" ref="E12:E16" si="5">B5</f>
        <v>0.02</v>
      </c>
      <c r="F12">
        <f t="shared" ref="F12:F16" si="6">E12/2</f>
        <v>0.01</v>
      </c>
      <c r="G12">
        <f t="shared" ref="G12:G16" si="7">EXP(-($B$3*D12))</f>
        <v>0.97530991202833262</v>
      </c>
      <c r="H12">
        <f t="shared" ref="H12:H16" si="8">F12*G12</f>
        <v>9.7530991202833262E-3</v>
      </c>
    </row>
    <row r="13" spans="1:8" ht="15.75" customHeight="1">
      <c r="D13" s="1">
        <v>1.5</v>
      </c>
      <c r="E13">
        <f t="shared" si="5"/>
        <v>1.9599999999999999E-2</v>
      </c>
      <c r="F13">
        <f t="shared" si="6"/>
        <v>9.7999999999999997E-3</v>
      </c>
      <c r="G13">
        <f t="shared" si="7"/>
        <v>0.92774348632855286</v>
      </c>
      <c r="H13">
        <f t="shared" si="8"/>
        <v>9.0918861660198181E-3</v>
      </c>
    </row>
    <row r="14" spans="1:8" ht="15.75" customHeight="1">
      <c r="A14" s="1" t="s">
        <v>43</v>
      </c>
      <c r="B14">
        <f>B11*B15-I25</f>
        <v>1.0631405014256183E-2</v>
      </c>
      <c r="C14" s="1" t="s">
        <v>45</v>
      </c>
      <c r="D14" s="1">
        <v>2.5</v>
      </c>
      <c r="E14">
        <f t="shared" si="5"/>
        <v>1.9199999999999998E-2</v>
      </c>
      <c r="F14">
        <f t="shared" si="6"/>
        <v>9.5999999999999992E-3</v>
      </c>
      <c r="G14">
        <f t="shared" si="7"/>
        <v>0.88249690258459546</v>
      </c>
      <c r="H14">
        <f t="shared" si="8"/>
        <v>8.4719702648121155E-3</v>
      </c>
    </row>
    <row r="15" spans="1:8" ht="15.75" customHeight="1">
      <c r="A15" s="1" t="s">
        <v>47</v>
      </c>
      <c r="B15" s="1">
        <v>1.4999999999999999E-2</v>
      </c>
      <c r="D15" s="1">
        <v>3.5</v>
      </c>
      <c r="E15">
        <f t="shared" si="5"/>
        <v>1.8799999999999997E-2</v>
      </c>
      <c r="F15">
        <f t="shared" si="6"/>
        <v>9.3999999999999986E-3</v>
      </c>
      <c r="G15">
        <f t="shared" si="7"/>
        <v>0.83945702076920736</v>
      </c>
      <c r="H15">
        <f t="shared" si="8"/>
        <v>7.8908959952305475E-3</v>
      </c>
    </row>
    <row r="16" spans="1:8" ht="15.75" customHeight="1">
      <c r="D16" s="1">
        <v>4.5</v>
      </c>
      <c r="E16">
        <f t="shared" si="5"/>
        <v>1.8399999999999996E-2</v>
      </c>
      <c r="F16">
        <f t="shared" si="6"/>
        <v>9.1999999999999981E-3</v>
      </c>
      <c r="G16">
        <f t="shared" si="7"/>
        <v>0.79851621875937706</v>
      </c>
      <c r="H16">
        <f t="shared" si="8"/>
        <v>7.3463492125862674E-3</v>
      </c>
    </row>
    <row r="17" spans="1:9" ht="15.75" customHeight="1">
      <c r="D17" s="1" t="s">
        <v>32</v>
      </c>
      <c r="H17">
        <f>SUM(H12:H16)</f>
        <v>4.2554200758932077E-2</v>
      </c>
    </row>
    <row r="19" spans="1:9" ht="15.75" customHeight="1">
      <c r="D19" s="6" t="s">
        <v>12</v>
      </c>
      <c r="E19" s="6" t="s">
        <v>48</v>
      </c>
      <c r="F19" s="6" t="s">
        <v>17</v>
      </c>
      <c r="G19" s="6" t="s">
        <v>14</v>
      </c>
      <c r="H19" s="6" t="s">
        <v>15</v>
      </c>
      <c r="I19" s="6" t="s">
        <v>49</v>
      </c>
    </row>
    <row r="20" spans="1:9" ht="15.75" customHeight="1">
      <c r="D20" s="1">
        <v>0.5</v>
      </c>
      <c r="E20" s="1">
        <f t="shared" ref="E20:E24" si="9">B5</f>
        <v>0.02</v>
      </c>
      <c r="F20" s="1">
        <f t="shared" ref="F20:F24" si="10">$B$4</f>
        <v>0.4</v>
      </c>
      <c r="G20">
        <f t="shared" ref="G20:G24" si="11">E20*(1-F20)</f>
        <v>1.2E-2</v>
      </c>
      <c r="H20">
        <f t="shared" ref="H20:H24" si="12">EXP(-($B$3*D20))</f>
        <v>0.97530991202833262</v>
      </c>
      <c r="I20">
        <f t="shared" ref="I20:I24" si="13">G20*H20</f>
        <v>1.1703718944339992E-2</v>
      </c>
    </row>
    <row r="21" spans="1:9" ht="15.75" customHeight="1">
      <c r="D21" s="1">
        <v>1.5</v>
      </c>
      <c r="E21" s="1">
        <f t="shared" si="9"/>
        <v>1.9599999999999999E-2</v>
      </c>
      <c r="F21" s="1">
        <f t="shared" si="10"/>
        <v>0.4</v>
      </c>
      <c r="G21">
        <f t="shared" si="11"/>
        <v>1.176E-2</v>
      </c>
      <c r="H21">
        <f t="shared" si="12"/>
        <v>0.92774348632855286</v>
      </c>
      <c r="I21">
        <f t="shared" si="13"/>
        <v>1.0910263399223781E-2</v>
      </c>
    </row>
    <row r="22" spans="1:9" ht="15.75" customHeight="1">
      <c r="D22" s="1">
        <v>2.5</v>
      </c>
      <c r="E22" s="1">
        <f t="shared" si="9"/>
        <v>1.9199999999999998E-2</v>
      </c>
      <c r="F22" s="1">
        <f t="shared" si="10"/>
        <v>0.4</v>
      </c>
      <c r="G22">
        <f t="shared" si="11"/>
        <v>1.1519999999999999E-2</v>
      </c>
      <c r="H22">
        <f t="shared" si="12"/>
        <v>0.88249690258459546</v>
      </c>
      <c r="I22">
        <f t="shared" si="13"/>
        <v>1.0166364317774538E-2</v>
      </c>
    </row>
    <row r="23" spans="1:9" ht="15.75" customHeight="1">
      <c r="D23" s="1">
        <v>3.5</v>
      </c>
      <c r="E23" s="1">
        <f t="shared" si="9"/>
        <v>1.8799999999999997E-2</v>
      </c>
      <c r="F23" s="1">
        <f t="shared" si="10"/>
        <v>0.4</v>
      </c>
      <c r="G23">
        <f t="shared" si="11"/>
        <v>1.1279999999999998E-2</v>
      </c>
      <c r="H23">
        <f t="shared" si="12"/>
        <v>0.83945702076920736</v>
      </c>
      <c r="I23">
        <f t="shared" si="13"/>
        <v>9.4690751942766577E-3</v>
      </c>
    </row>
    <row r="24" spans="1:9" ht="12.75">
      <c r="D24" s="1">
        <v>4.5</v>
      </c>
      <c r="E24" s="1">
        <f t="shared" si="9"/>
        <v>1.8399999999999996E-2</v>
      </c>
      <c r="F24" s="1">
        <f t="shared" si="10"/>
        <v>0.4</v>
      </c>
      <c r="G24">
        <f t="shared" si="11"/>
        <v>1.1039999999999998E-2</v>
      </c>
      <c r="H24">
        <f t="shared" si="12"/>
        <v>0.79851621875937706</v>
      </c>
      <c r="I24">
        <f t="shared" si="13"/>
        <v>8.8156190551035209E-3</v>
      </c>
    </row>
    <row r="25" spans="1:9" ht="12.75">
      <c r="D25" s="1" t="s">
        <v>32</v>
      </c>
      <c r="F25" s="1"/>
      <c r="I25">
        <f>SUM(I20:I24)</f>
        <v>5.1065040910718493E-2</v>
      </c>
    </row>
    <row r="27" spans="1:9" ht="12.75">
      <c r="A27" s="19"/>
      <c r="B27" s="19"/>
      <c r="C27" s="19"/>
      <c r="D27" s="19"/>
      <c r="E27" s="19"/>
      <c r="F27" s="19"/>
      <c r="G27" s="19"/>
      <c r="H27" s="19"/>
      <c r="I27" s="19"/>
    </row>
    <row r="29" spans="1:9" ht="12.75">
      <c r="A29" s="1" t="s">
        <v>53</v>
      </c>
    </row>
    <row r="30" spans="1:9" ht="14.25">
      <c r="A30" s="1" t="s">
        <v>2</v>
      </c>
      <c r="B30" s="4">
        <v>0.04</v>
      </c>
      <c r="D30" s="6" t="s">
        <v>12</v>
      </c>
      <c r="E30" s="1" t="s">
        <v>13</v>
      </c>
      <c r="F30" s="6" t="s">
        <v>14</v>
      </c>
      <c r="G30" s="6" t="s">
        <v>15</v>
      </c>
      <c r="H30" s="6" t="s">
        <v>16</v>
      </c>
    </row>
    <row r="31" spans="1:9" ht="12.75">
      <c r="A31" s="1" t="s">
        <v>17</v>
      </c>
      <c r="B31" s="1">
        <v>0.54</v>
      </c>
      <c r="D31" s="1">
        <v>1</v>
      </c>
      <c r="E31">
        <f>1-B32</f>
        <v>0.89319021330000004</v>
      </c>
      <c r="F31">
        <f t="shared" ref="F31:F35" si="14">E31</f>
        <v>0.89319021330000004</v>
      </c>
      <c r="G31">
        <f t="shared" ref="G31:G35" si="15">EXP(-($B$30*D31))</f>
        <v>0.96078943915232318</v>
      </c>
      <c r="H31">
        <f t="shared" ref="H31:H35" si="16">F31*G31</f>
        <v>0.85816772409285091</v>
      </c>
    </row>
    <row r="32" spans="1:9" ht="12.75">
      <c r="A32" s="1" t="s">
        <v>23</v>
      </c>
      <c r="B32" s="1">
        <v>0.10680978670000001</v>
      </c>
      <c r="D32" s="1">
        <v>2</v>
      </c>
      <c r="E32">
        <f t="shared" ref="E32:E35" si="17">E31-B33</f>
        <v>0.78638042660000007</v>
      </c>
      <c r="F32">
        <f t="shared" si="14"/>
        <v>0.78638042660000007</v>
      </c>
      <c r="G32">
        <f t="shared" si="15"/>
        <v>0.92311634638663576</v>
      </c>
      <c r="H32">
        <f t="shared" si="16"/>
        <v>0.72592062627295606</v>
      </c>
    </row>
    <row r="33" spans="1:9" ht="12.75">
      <c r="A33" s="1" t="s">
        <v>25</v>
      </c>
      <c r="B33" s="1">
        <f t="shared" ref="B33:B36" si="18">B32</f>
        <v>0.10680978670000001</v>
      </c>
      <c r="D33" s="1">
        <v>3</v>
      </c>
      <c r="E33">
        <f t="shared" si="17"/>
        <v>0.67957063990000011</v>
      </c>
      <c r="F33">
        <f t="shared" si="14"/>
        <v>0.67957063990000011</v>
      </c>
      <c r="G33">
        <f t="shared" si="15"/>
        <v>0.88692043671715748</v>
      </c>
      <c r="H33">
        <f t="shared" si="16"/>
        <v>0.60272508872026631</v>
      </c>
    </row>
    <row r="34" spans="1:9" ht="12.75">
      <c r="A34" s="1" t="s">
        <v>28</v>
      </c>
      <c r="B34" s="1">
        <f t="shared" si="18"/>
        <v>0.10680978670000001</v>
      </c>
      <c r="D34" s="1">
        <v>4</v>
      </c>
      <c r="E34">
        <f t="shared" si="17"/>
        <v>0.57276085320000014</v>
      </c>
      <c r="F34">
        <f t="shared" si="14"/>
        <v>0.57276085320000014</v>
      </c>
      <c r="G34">
        <f t="shared" si="15"/>
        <v>0.85214378896621135</v>
      </c>
      <c r="H34">
        <f t="shared" si="16"/>
        <v>0.4880746036173681</v>
      </c>
    </row>
    <row r="35" spans="1:9" ht="12.75">
      <c r="A35" s="1" t="s">
        <v>29</v>
      </c>
      <c r="B35" s="1">
        <f t="shared" si="18"/>
        <v>0.10680978670000001</v>
      </c>
      <c r="D35" s="1">
        <v>5</v>
      </c>
      <c r="E35">
        <f t="shared" si="17"/>
        <v>0.46595106650000012</v>
      </c>
      <c r="F35">
        <f t="shared" si="14"/>
        <v>0.46595106650000012</v>
      </c>
      <c r="G35">
        <f t="shared" si="15"/>
        <v>0.81873075307798182</v>
      </c>
      <c r="H35">
        <f t="shared" si="16"/>
        <v>0.3814884675730339</v>
      </c>
    </row>
    <row r="36" spans="1:9" ht="12.75">
      <c r="A36" s="1" t="s">
        <v>30</v>
      </c>
      <c r="B36" s="1">
        <f t="shared" si="18"/>
        <v>0.10680978670000001</v>
      </c>
      <c r="D36" s="1" t="s">
        <v>32</v>
      </c>
      <c r="H36">
        <f>SUM(H31:H35)</f>
        <v>3.0563765102764755</v>
      </c>
    </row>
    <row r="37" spans="1:9" ht="12.75">
      <c r="A37" s="1" t="s">
        <v>56</v>
      </c>
      <c r="B37" s="1">
        <v>5</v>
      </c>
    </row>
    <row r="39" spans="1:9" ht="14.25">
      <c r="A39" s="1" t="s">
        <v>33</v>
      </c>
      <c r="B39">
        <f>H36+H45</f>
        <v>3.2983769965756817</v>
      </c>
      <c r="D39" s="6" t="s">
        <v>12</v>
      </c>
      <c r="E39" s="1" t="s">
        <v>35</v>
      </c>
      <c r="F39" s="6" t="s">
        <v>36</v>
      </c>
      <c r="G39" s="6" t="s">
        <v>15</v>
      </c>
      <c r="H39" s="6" t="s">
        <v>37</v>
      </c>
    </row>
    <row r="40" spans="1:9" ht="12.75">
      <c r="A40" s="1" t="s">
        <v>38</v>
      </c>
      <c r="B40">
        <f>I53/B39</f>
        <v>6.7500000038325264E-2</v>
      </c>
      <c r="D40" s="1">
        <v>0.5</v>
      </c>
      <c r="E40">
        <f t="shared" ref="E40:E44" si="19">B32</f>
        <v>0.10680978670000001</v>
      </c>
      <c r="F40">
        <f t="shared" ref="F40:F44" si="20">E40/2</f>
        <v>5.3404893350000003E-2</v>
      </c>
      <c r="G40">
        <f t="shared" ref="G40:G44" si="21">EXP(-($B$30*D40))</f>
        <v>0.98019867330675525</v>
      </c>
      <c r="H40">
        <f t="shared" ref="H40:H44" si="22">F40*G40</f>
        <v>5.2347405609758757E-2</v>
      </c>
    </row>
    <row r="41" spans="1:9" ht="12.75">
      <c r="D41" s="1">
        <v>1.5</v>
      </c>
      <c r="E41">
        <f t="shared" si="19"/>
        <v>0.10680978670000001</v>
      </c>
      <c r="F41">
        <f t="shared" si="20"/>
        <v>5.3404893350000003E-2</v>
      </c>
      <c r="G41">
        <f t="shared" si="21"/>
        <v>0.94176453358424872</v>
      </c>
      <c r="H41">
        <f t="shared" si="22"/>
        <v>5.0294834476879297E-2</v>
      </c>
    </row>
    <row r="42" spans="1:9" ht="12.75">
      <c r="A42" s="1" t="s">
        <v>43</v>
      </c>
      <c r="B42">
        <f>B39*B43-I53</f>
        <v>-1.2641113156242056E-10</v>
      </c>
      <c r="C42" s="1" t="s">
        <v>45</v>
      </c>
      <c r="D42" s="1">
        <v>2.5</v>
      </c>
      <c r="E42">
        <f t="shared" si="19"/>
        <v>0.10680978670000001</v>
      </c>
      <c r="F42">
        <f t="shared" si="20"/>
        <v>5.3404893350000003E-2</v>
      </c>
      <c r="G42">
        <f t="shared" si="21"/>
        <v>0.90483741803595952</v>
      </c>
      <c r="H42">
        <f t="shared" si="22"/>
        <v>4.8322745809299787E-2</v>
      </c>
    </row>
    <row r="43" spans="1:9" ht="12.75">
      <c r="A43" s="1" t="s">
        <v>47</v>
      </c>
      <c r="B43" s="1">
        <v>6.7500000000000004E-2</v>
      </c>
      <c r="D43" s="1">
        <v>3.5</v>
      </c>
      <c r="E43">
        <f t="shared" si="19"/>
        <v>0.10680978670000001</v>
      </c>
      <c r="F43">
        <f t="shared" si="20"/>
        <v>5.3404893350000003E-2</v>
      </c>
      <c r="G43">
        <f t="shared" si="21"/>
        <v>0.86935823539880586</v>
      </c>
      <c r="H43">
        <f t="shared" si="22"/>
        <v>4.6427983844417424E-2</v>
      </c>
    </row>
    <row r="44" spans="1:9" ht="12.75">
      <c r="D44" s="1">
        <v>4.5</v>
      </c>
      <c r="E44">
        <f t="shared" si="19"/>
        <v>0.10680978670000001</v>
      </c>
      <c r="F44">
        <f t="shared" si="20"/>
        <v>5.3404893350000003E-2</v>
      </c>
      <c r="G44">
        <f t="shared" si="21"/>
        <v>0.835270211411272</v>
      </c>
      <c r="H44">
        <f t="shared" si="22"/>
        <v>4.4607516558850938E-2</v>
      </c>
    </row>
    <row r="45" spans="1:9" ht="12.75">
      <c r="D45" s="1" t="s">
        <v>32</v>
      </c>
      <c r="H45">
        <f>SUM(H40:H44)</f>
        <v>0.24200048629920623</v>
      </c>
    </row>
    <row r="46" spans="1:9" ht="12.75">
      <c r="A46" s="1" t="s">
        <v>58</v>
      </c>
    </row>
    <row r="47" spans="1:9" ht="14.25">
      <c r="A47" s="1" t="s">
        <v>59</v>
      </c>
      <c r="B47" s="1">
        <v>6.7500000000000004E-2</v>
      </c>
      <c r="D47" s="6" t="s">
        <v>12</v>
      </c>
      <c r="E47" s="6" t="s">
        <v>48</v>
      </c>
      <c r="F47" s="6" t="s">
        <v>17</v>
      </c>
      <c r="G47" s="6" t="s">
        <v>14</v>
      </c>
      <c r="H47" s="6" t="s">
        <v>15</v>
      </c>
      <c r="I47" s="6" t="s">
        <v>49</v>
      </c>
    </row>
    <row r="48" spans="1:9" ht="12.75">
      <c r="A48" s="1" t="s">
        <v>60</v>
      </c>
      <c r="B48">
        <f>B47*SUM(G31:G35)</f>
        <v>0.29981480159027091</v>
      </c>
      <c r="D48" s="1">
        <v>0.5</v>
      </c>
      <c r="E48" s="1">
        <f t="shared" ref="E48:E52" si="23">B32</f>
        <v>0.10680978670000001</v>
      </c>
      <c r="F48" s="1">
        <f t="shared" ref="F48:F52" si="24">$B$31</f>
        <v>0.54</v>
      </c>
      <c r="G48">
        <f t="shared" ref="G48:G52" si="25">E48*(1-F48)</f>
        <v>4.9132501881999996E-2</v>
      </c>
      <c r="H48">
        <f t="shared" ref="H48:H52" si="26">EXP(-($B$30*D48))</f>
        <v>0.98019867330675525</v>
      </c>
      <c r="I48">
        <f t="shared" ref="I48:I52" si="27">G48*H48</f>
        <v>4.8159613160978054E-2</v>
      </c>
    </row>
    <row r="49" spans="1:9" ht="12.75">
      <c r="A49" s="1" t="s">
        <v>61</v>
      </c>
      <c r="B49">
        <f>((1-B31)*SUM(H48:H52))+(B47*(B37*(B37+1)/2)*SUM(G31:G35))-(0.5*B47*SUM(G40:G44))</f>
        <v>6.4287436656819779</v>
      </c>
      <c r="D49" s="1">
        <v>1.5</v>
      </c>
      <c r="E49" s="1">
        <f t="shared" si="23"/>
        <v>0.10680978670000001</v>
      </c>
      <c r="F49" s="1">
        <f t="shared" si="24"/>
        <v>0.54</v>
      </c>
      <c r="G49">
        <f t="shared" si="25"/>
        <v>4.9132501881999996E-2</v>
      </c>
      <c r="H49">
        <f t="shared" si="26"/>
        <v>0.94176453358424872</v>
      </c>
      <c r="I49">
        <f t="shared" si="27"/>
        <v>4.6271247718728946E-2</v>
      </c>
    </row>
    <row r="50" spans="1:9" ht="12.75">
      <c r="A50" s="1" t="s">
        <v>64</v>
      </c>
      <c r="B50">
        <f>B48/B49</f>
        <v>4.6636608516644876E-2</v>
      </c>
      <c r="C50" s="36">
        <f>B47/(1-B31)</f>
        <v>0.14673913043478262</v>
      </c>
      <c r="D50" s="1">
        <v>2.5</v>
      </c>
      <c r="E50" s="1">
        <f t="shared" si="23"/>
        <v>0.10680978670000001</v>
      </c>
      <c r="F50" s="1">
        <f t="shared" si="24"/>
        <v>0.54</v>
      </c>
      <c r="G50">
        <f t="shared" si="25"/>
        <v>4.9132501881999996E-2</v>
      </c>
      <c r="H50">
        <f t="shared" si="26"/>
        <v>0.90483741803595952</v>
      </c>
      <c r="I50">
        <f t="shared" si="27"/>
        <v>4.4456926144555799E-2</v>
      </c>
    </row>
    <row r="51" spans="1:9" ht="12.75">
      <c r="B51" s="1" t="s">
        <v>67</v>
      </c>
      <c r="D51" s="1">
        <v>3.5</v>
      </c>
      <c r="E51" s="1">
        <f t="shared" si="23"/>
        <v>0.10680978670000001</v>
      </c>
      <c r="F51" s="1">
        <f t="shared" si="24"/>
        <v>0.54</v>
      </c>
      <c r="G51">
        <f t="shared" si="25"/>
        <v>4.9132501881999996E-2</v>
      </c>
      <c r="H51">
        <f t="shared" si="26"/>
        <v>0.86935823539880586</v>
      </c>
      <c r="I51">
        <f t="shared" si="27"/>
        <v>4.2713745136864024E-2</v>
      </c>
    </row>
    <row r="52" spans="1:9" ht="12.75">
      <c r="D52" s="1">
        <v>4.5</v>
      </c>
      <c r="E52" s="1">
        <f t="shared" si="23"/>
        <v>0.10680978670000001</v>
      </c>
      <c r="F52" s="1">
        <f t="shared" si="24"/>
        <v>0.54</v>
      </c>
      <c r="G52">
        <f t="shared" si="25"/>
        <v>4.9132501881999996E-2</v>
      </c>
      <c r="H52">
        <f t="shared" si="26"/>
        <v>0.835270211411272</v>
      </c>
      <c r="I52">
        <f t="shared" si="27"/>
        <v>4.1038915234142853E-2</v>
      </c>
    </row>
    <row r="53" spans="1:9" ht="12.75">
      <c r="D53" s="1" t="s">
        <v>32</v>
      </c>
      <c r="F53" s="1"/>
      <c r="I53">
        <f>SUM(I48:I52)</f>
        <v>0.22264044739526967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zoomScaleNormal="100" workbookViewId="0">
      <selection activeCell="G6" sqref="G6"/>
    </sheetView>
  </sheetViews>
  <sheetFormatPr defaultRowHeight="16.5"/>
  <cols>
    <col min="1" max="1" width="9.140625" style="63"/>
    <col min="2" max="2" width="10.85546875" style="63" customWidth="1"/>
    <col min="3" max="3" width="13.7109375" style="63" customWidth="1"/>
    <col min="4" max="4" width="15.85546875" style="63" bestFit="1" customWidth="1"/>
    <col min="5" max="5" width="25.28515625" style="63" customWidth="1"/>
    <col min="6" max="6" width="15.85546875" style="63" customWidth="1"/>
    <col min="7" max="257" width="9.140625" style="63"/>
    <col min="258" max="258" width="10.85546875" style="63" customWidth="1"/>
    <col min="259" max="259" width="13.7109375" style="63" customWidth="1"/>
    <col min="260" max="260" width="15.85546875" style="63" bestFit="1" customWidth="1"/>
    <col min="261" max="261" width="15.5703125" style="63" customWidth="1"/>
    <col min="262" max="513" width="9.140625" style="63"/>
    <col min="514" max="514" width="10.85546875" style="63" customWidth="1"/>
    <col min="515" max="515" width="13.7109375" style="63" customWidth="1"/>
    <col min="516" max="516" width="15.85546875" style="63" bestFit="1" customWidth="1"/>
    <col min="517" max="517" width="15.5703125" style="63" customWidth="1"/>
    <col min="518" max="769" width="9.140625" style="63"/>
    <col min="770" max="770" width="10.85546875" style="63" customWidth="1"/>
    <col min="771" max="771" width="13.7109375" style="63" customWidth="1"/>
    <col min="772" max="772" width="15.85546875" style="63" bestFit="1" customWidth="1"/>
    <col min="773" max="773" width="15.5703125" style="63" customWidth="1"/>
    <col min="774" max="1025" width="9.140625" style="63"/>
    <col min="1026" max="1026" width="10.85546875" style="63" customWidth="1"/>
    <col min="1027" max="1027" width="13.7109375" style="63" customWidth="1"/>
    <col min="1028" max="1028" width="15.85546875" style="63" bestFit="1" customWidth="1"/>
    <col min="1029" max="1029" width="15.5703125" style="63" customWidth="1"/>
    <col min="1030" max="1281" width="9.140625" style="63"/>
    <col min="1282" max="1282" width="10.85546875" style="63" customWidth="1"/>
    <col min="1283" max="1283" width="13.7109375" style="63" customWidth="1"/>
    <col min="1284" max="1284" width="15.85546875" style="63" bestFit="1" customWidth="1"/>
    <col min="1285" max="1285" width="15.5703125" style="63" customWidth="1"/>
    <col min="1286" max="1537" width="9.140625" style="63"/>
    <col min="1538" max="1538" width="10.85546875" style="63" customWidth="1"/>
    <col min="1539" max="1539" width="13.7109375" style="63" customWidth="1"/>
    <col min="1540" max="1540" width="15.85546875" style="63" bestFit="1" customWidth="1"/>
    <col min="1541" max="1541" width="15.5703125" style="63" customWidth="1"/>
    <col min="1542" max="1793" width="9.140625" style="63"/>
    <col min="1794" max="1794" width="10.85546875" style="63" customWidth="1"/>
    <col min="1795" max="1795" width="13.7109375" style="63" customWidth="1"/>
    <col min="1796" max="1796" width="15.85546875" style="63" bestFit="1" customWidth="1"/>
    <col min="1797" max="1797" width="15.5703125" style="63" customWidth="1"/>
    <col min="1798" max="2049" width="9.140625" style="63"/>
    <col min="2050" max="2050" width="10.85546875" style="63" customWidth="1"/>
    <col min="2051" max="2051" width="13.7109375" style="63" customWidth="1"/>
    <col min="2052" max="2052" width="15.85546875" style="63" bestFit="1" customWidth="1"/>
    <col min="2053" max="2053" width="15.5703125" style="63" customWidth="1"/>
    <col min="2054" max="2305" width="9.140625" style="63"/>
    <col min="2306" max="2306" width="10.85546875" style="63" customWidth="1"/>
    <col min="2307" max="2307" width="13.7109375" style="63" customWidth="1"/>
    <col min="2308" max="2308" width="15.85546875" style="63" bestFit="1" customWidth="1"/>
    <col min="2309" max="2309" width="15.5703125" style="63" customWidth="1"/>
    <col min="2310" max="2561" width="9.140625" style="63"/>
    <col min="2562" max="2562" width="10.85546875" style="63" customWidth="1"/>
    <col min="2563" max="2563" width="13.7109375" style="63" customWidth="1"/>
    <col min="2564" max="2564" width="15.85546875" style="63" bestFit="1" customWidth="1"/>
    <col min="2565" max="2565" width="15.5703125" style="63" customWidth="1"/>
    <col min="2566" max="2817" width="9.140625" style="63"/>
    <col min="2818" max="2818" width="10.85546875" style="63" customWidth="1"/>
    <col min="2819" max="2819" width="13.7109375" style="63" customWidth="1"/>
    <col min="2820" max="2820" width="15.85546875" style="63" bestFit="1" customWidth="1"/>
    <col min="2821" max="2821" width="15.5703125" style="63" customWidth="1"/>
    <col min="2822" max="3073" width="9.140625" style="63"/>
    <col min="3074" max="3074" width="10.85546875" style="63" customWidth="1"/>
    <col min="3075" max="3075" width="13.7109375" style="63" customWidth="1"/>
    <col min="3076" max="3076" width="15.85546875" style="63" bestFit="1" customWidth="1"/>
    <col min="3077" max="3077" width="15.5703125" style="63" customWidth="1"/>
    <col min="3078" max="3329" width="9.140625" style="63"/>
    <col min="3330" max="3330" width="10.85546875" style="63" customWidth="1"/>
    <col min="3331" max="3331" width="13.7109375" style="63" customWidth="1"/>
    <col min="3332" max="3332" width="15.85546875" style="63" bestFit="1" customWidth="1"/>
    <col min="3333" max="3333" width="15.5703125" style="63" customWidth="1"/>
    <col min="3334" max="3585" width="9.140625" style="63"/>
    <col min="3586" max="3586" width="10.85546875" style="63" customWidth="1"/>
    <col min="3587" max="3587" width="13.7109375" style="63" customWidth="1"/>
    <col min="3588" max="3588" width="15.85546875" style="63" bestFit="1" customWidth="1"/>
    <col min="3589" max="3589" width="15.5703125" style="63" customWidth="1"/>
    <col min="3590" max="3841" width="9.140625" style="63"/>
    <col min="3842" max="3842" width="10.85546875" style="63" customWidth="1"/>
    <col min="3843" max="3843" width="13.7109375" style="63" customWidth="1"/>
    <col min="3844" max="3844" width="15.85546875" style="63" bestFit="1" customWidth="1"/>
    <col min="3845" max="3845" width="15.5703125" style="63" customWidth="1"/>
    <col min="3846" max="4097" width="9.140625" style="63"/>
    <col min="4098" max="4098" width="10.85546875" style="63" customWidth="1"/>
    <col min="4099" max="4099" width="13.7109375" style="63" customWidth="1"/>
    <col min="4100" max="4100" width="15.85546875" style="63" bestFit="1" customWidth="1"/>
    <col min="4101" max="4101" width="15.5703125" style="63" customWidth="1"/>
    <col min="4102" max="4353" width="9.140625" style="63"/>
    <col min="4354" max="4354" width="10.85546875" style="63" customWidth="1"/>
    <col min="4355" max="4355" width="13.7109375" style="63" customWidth="1"/>
    <col min="4356" max="4356" width="15.85546875" style="63" bestFit="1" customWidth="1"/>
    <col min="4357" max="4357" width="15.5703125" style="63" customWidth="1"/>
    <col min="4358" max="4609" width="9.140625" style="63"/>
    <col min="4610" max="4610" width="10.85546875" style="63" customWidth="1"/>
    <col min="4611" max="4611" width="13.7109375" style="63" customWidth="1"/>
    <col min="4612" max="4612" width="15.85546875" style="63" bestFit="1" customWidth="1"/>
    <col min="4613" max="4613" width="15.5703125" style="63" customWidth="1"/>
    <col min="4614" max="4865" width="9.140625" style="63"/>
    <col min="4866" max="4866" width="10.85546875" style="63" customWidth="1"/>
    <col min="4867" max="4867" width="13.7109375" style="63" customWidth="1"/>
    <col min="4868" max="4868" width="15.85546875" style="63" bestFit="1" customWidth="1"/>
    <col min="4869" max="4869" width="15.5703125" style="63" customWidth="1"/>
    <col min="4870" max="5121" width="9.140625" style="63"/>
    <col min="5122" max="5122" width="10.85546875" style="63" customWidth="1"/>
    <col min="5123" max="5123" width="13.7109375" style="63" customWidth="1"/>
    <col min="5124" max="5124" width="15.85546875" style="63" bestFit="1" customWidth="1"/>
    <col min="5125" max="5125" width="15.5703125" style="63" customWidth="1"/>
    <col min="5126" max="5377" width="9.140625" style="63"/>
    <col min="5378" max="5378" width="10.85546875" style="63" customWidth="1"/>
    <col min="5379" max="5379" width="13.7109375" style="63" customWidth="1"/>
    <col min="5380" max="5380" width="15.85546875" style="63" bestFit="1" customWidth="1"/>
    <col min="5381" max="5381" width="15.5703125" style="63" customWidth="1"/>
    <col min="5382" max="5633" width="9.140625" style="63"/>
    <col min="5634" max="5634" width="10.85546875" style="63" customWidth="1"/>
    <col min="5635" max="5635" width="13.7109375" style="63" customWidth="1"/>
    <col min="5636" max="5636" width="15.85546875" style="63" bestFit="1" customWidth="1"/>
    <col min="5637" max="5637" width="15.5703125" style="63" customWidth="1"/>
    <col min="5638" max="5889" width="9.140625" style="63"/>
    <col min="5890" max="5890" width="10.85546875" style="63" customWidth="1"/>
    <col min="5891" max="5891" width="13.7109375" style="63" customWidth="1"/>
    <col min="5892" max="5892" width="15.85546875" style="63" bestFit="1" customWidth="1"/>
    <col min="5893" max="5893" width="15.5703125" style="63" customWidth="1"/>
    <col min="5894" max="6145" width="9.140625" style="63"/>
    <col min="6146" max="6146" width="10.85546875" style="63" customWidth="1"/>
    <col min="6147" max="6147" width="13.7109375" style="63" customWidth="1"/>
    <col min="6148" max="6148" width="15.85546875" style="63" bestFit="1" customWidth="1"/>
    <col min="6149" max="6149" width="15.5703125" style="63" customWidth="1"/>
    <col min="6150" max="6401" width="9.140625" style="63"/>
    <col min="6402" max="6402" width="10.85546875" style="63" customWidth="1"/>
    <col min="6403" max="6403" width="13.7109375" style="63" customWidth="1"/>
    <col min="6404" max="6404" width="15.85546875" style="63" bestFit="1" customWidth="1"/>
    <col min="6405" max="6405" width="15.5703125" style="63" customWidth="1"/>
    <col min="6406" max="6657" width="9.140625" style="63"/>
    <col min="6658" max="6658" width="10.85546875" style="63" customWidth="1"/>
    <col min="6659" max="6659" width="13.7109375" style="63" customWidth="1"/>
    <col min="6660" max="6660" width="15.85546875" style="63" bestFit="1" customWidth="1"/>
    <col min="6661" max="6661" width="15.5703125" style="63" customWidth="1"/>
    <col min="6662" max="6913" width="9.140625" style="63"/>
    <col min="6914" max="6914" width="10.85546875" style="63" customWidth="1"/>
    <col min="6915" max="6915" width="13.7109375" style="63" customWidth="1"/>
    <col min="6916" max="6916" width="15.85546875" style="63" bestFit="1" customWidth="1"/>
    <col min="6917" max="6917" width="15.5703125" style="63" customWidth="1"/>
    <col min="6918" max="7169" width="9.140625" style="63"/>
    <col min="7170" max="7170" width="10.85546875" style="63" customWidth="1"/>
    <col min="7171" max="7171" width="13.7109375" style="63" customWidth="1"/>
    <col min="7172" max="7172" width="15.85546875" style="63" bestFit="1" customWidth="1"/>
    <col min="7173" max="7173" width="15.5703125" style="63" customWidth="1"/>
    <col min="7174" max="7425" width="9.140625" style="63"/>
    <col min="7426" max="7426" width="10.85546875" style="63" customWidth="1"/>
    <col min="7427" max="7427" width="13.7109375" style="63" customWidth="1"/>
    <col min="7428" max="7428" width="15.85546875" style="63" bestFit="1" customWidth="1"/>
    <col min="7429" max="7429" width="15.5703125" style="63" customWidth="1"/>
    <col min="7430" max="7681" width="9.140625" style="63"/>
    <col min="7682" max="7682" width="10.85546875" style="63" customWidth="1"/>
    <col min="7683" max="7683" width="13.7109375" style="63" customWidth="1"/>
    <col min="7684" max="7684" width="15.85546875" style="63" bestFit="1" customWidth="1"/>
    <col min="7685" max="7685" width="15.5703125" style="63" customWidth="1"/>
    <col min="7686" max="7937" width="9.140625" style="63"/>
    <col min="7938" max="7938" width="10.85546875" style="63" customWidth="1"/>
    <col min="7939" max="7939" width="13.7109375" style="63" customWidth="1"/>
    <col min="7940" max="7940" width="15.85546875" style="63" bestFit="1" customWidth="1"/>
    <col min="7941" max="7941" width="15.5703125" style="63" customWidth="1"/>
    <col min="7942" max="8193" width="9.140625" style="63"/>
    <col min="8194" max="8194" width="10.85546875" style="63" customWidth="1"/>
    <col min="8195" max="8195" width="13.7109375" style="63" customWidth="1"/>
    <col min="8196" max="8196" width="15.85546875" style="63" bestFit="1" customWidth="1"/>
    <col min="8197" max="8197" width="15.5703125" style="63" customWidth="1"/>
    <col min="8198" max="8449" width="9.140625" style="63"/>
    <col min="8450" max="8450" width="10.85546875" style="63" customWidth="1"/>
    <col min="8451" max="8451" width="13.7109375" style="63" customWidth="1"/>
    <col min="8452" max="8452" width="15.85546875" style="63" bestFit="1" customWidth="1"/>
    <col min="8453" max="8453" width="15.5703125" style="63" customWidth="1"/>
    <col min="8454" max="8705" width="9.140625" style="63"/>
    <col min="8706" max="8706" width="10.85546875" style="63" customWidth="1"/>
    <col min="8707" max="8707" width="13.7109375" style="63" customWidth="1"/>
    <col min="8708" max="8708" width="15.85546875" style="63" bestFit="1" customWidth="1"/>
    <col min="8709" max="8709" width="15.5703125" style="63" customWidth="1"/>
    <col min="8710" max="8961" width="9.140625" style="63"/>
    <col min="8962" max="8962" width="10.85546875" style="63" customWidth="1"/>
    <col min="8963" max="8963" width="13.7109375" style="63" customWidth="1"/>
    <col min="8964" max="8964" width="15.85546875" style="63" bestFit="1" customWidth="1"/>
    <col min="8965" max="8965" width="15.5703125" style="63" customWidth="1"/>
    <col min="8966" max="9217" width="9.140625" style="63"/>
    <col min="9218" max="9218" width="10.85546875" style="63" customWidth="1"/>
    <col min="9219" max="9219" width="13.7109375" style="63" customWidth="1"/>
    <col min="9220" max="9220" width="15.85546875" style="63" bestFit="1" customWidth="1"/>
    <col min="9221" max="9221" width="15.5703125" style="63" customWidth="1"/>
    <col min="9222" max="9473" width="9.140625" style="63"/>
    <col min="9474" max="9474" width="10.85546875" style="63" customWidth="1"/>
    <col min="9475" max="9475" width="13.7109375" style="63" customWidth="1"/>
    <col min="9476" max="9476" width="15.85546875" style="63" bestFit="1" customWidth="1"/>
    <col min="9477" max="9477" width="15.5703125" style="63" customWidth="1"/>
    <col min="9478" max="9729" width="9.140625" style="63"/>
    <col min="9730" max="9730" width="10.85546875" style="63" customWidth="1"/>
    <col min="9731" max="9731" width="13.7109375" style="63" customWidth="1"/>
    <col min="9732" max="9732" width="15.85546875" style="63" bestFit="1" customWidth="1"/>
    <col min="9733" max="9733" width="15.5703125" style="63" customWidth="1"/>
    <col min="9734" max="9985" width="9.140625" style="63"/>
    <col min="9986" max="9986" width="10.85546875" style="63" customWidth="1"/>
    <col min="9987" max="9987" width="13.7109375" style="63" customWidth="1"/>
    <col min="9988" max="9988" width="15.85546875" style="63" bestFit="1" customWidth="1"/>
    <col min="9989" max="9989" width="15.5703125" style="63" customWidth="1"/>
    <col min="9990" max="10241" width="9.140625" style="63"/>
    <col min="10242" max="10242" width="10.85546875" style="63" customWidth="1"/>
    <col min="10243" max="10243" width="13.7109375" style="63" customWidth="1"/>
    <col min="10244" max="10244" width="15.85546875" style="63" bestFit="1" customWidth="1"/>
    <col min="10245" max="10245" width="15.5703125" style="63" customWidth="1"/>
    <col min="10246" max="10497" width="9.140625" style="63"/>
    <col min="10498" max="10498" width="10.85546875" style="63" customWidth="1"/>
    <col min="10499" max="10499" width="13.7109375" style="63" customWidth="1"/>
    <col min="10500" max="10500" width="15.85546875" style="63" bestFit="1" customWidth="1"/>
    <col min="10501" max="10501" width="15.5703125" style="63" customWidth="1"/>
    <col min="10502" max="10753" width="9.140625" style="63"/>
    <col min="10754" max="10754" width="10.85546875" style="63" customWidth="1"/>
    <col min="10755" max="10755" width="13.7109375" style="63" customWidth="1"/>
    <col min="10756" max="10756" width="15.85546875" style="63" bestFit="1" customWidth="1"/>
    <col min="10757" max="10757" width="15.5703125" style="63" customWidth="1"/>
    <col min="10758" max="11009" width="9.140625" style="63"/>
    <col min="11010" max="11010" width="10.85546875" style="63" customWidth="1"/>
    <col min="11011" max="11011" width="13.7109375" style="63" customWidth="1"/>
    <col min="11012" max="11012" width="15.85546875" style="63" bestFit="1" customWidth="1"/>
    <col min="11013" max="11013" width="15.5703125" style="63" customWidth="1"/>
    <col min="11014" max="11265" width="9.140625" style="63"/>
    <col min="11266" max="11266" width="10.85546875" style="63" customWidth="1"/>
    <col min="11267" max="11267" width="13.7109375" style="63" customWidth="1"/>
    <col min="11268" max="11268" width="15.85546875" style="63" bestFit="1" customWidth="1"/>
    <col min="11269" max="11269" width="15.5703125" style="63" customWidth="1"/>
    <col min="11270" max="11521" width="9.140625" style="63"/>
    <col min="11522" max="11522" width="10.85546875" style="63" customWidth="1"/>
    <col min="11523" max="11523" width="13.7109375" style="63" customWidth="1"/>
    <col min="11524" max="11524" width="15.85546875" style="63" bestFit="1" customWidth="1"/>
    <col min="11525" max="11525" width="15.5703125" style="63" customWidth="1"/>
    <col min="11526" max="11777" width="9.140625" style="63"/>
    <col min="11778" max="11778" width="10.85546875" style="63" customWidth="1"/>
    <col min="11779" max="11779" width="13.7109375" style="63" customWidth="1"/>
    <col min="11780" max="11780" width="15.85546875" style="63" bestFit="1" customWidth="1"/>
    <col min="11781" max="11781" width="15.5703125" style="63" customWidth="1"/>
    <col min="11782" max="12033" width="9.140625" style="63"/>
    <col min="12034" max="12034" width="10.85546875" style="63" customWidth="1"/>
    <col min="12035" max="12035" width="13.7109375" style="63" customWidth="1"/>
    <col min="12036" max="12036" width="15.85546875" style="63" bestFit="1" customWidth="1"/>
    <col min="12037" max="12037" width="15.5703125" style="63" customWidth="1"/>
    <col min="12038" max="12289" width="9.140625" style="63"/>
    <col min="12290" max="12290" width="10.85546875" style="63" customWidth="1"/>
    <col min="12291" max="12291" width="13.7109375" style="63" customWidth="1"/>
    <col min="12292" max="12292" width="15.85546875" style="63" bestFit="1" customWidth="1"/>
    <col min="12293" max="12293" width="15.5703125" style="63" customWidth="1"/>
    <col min="12294" max="12545" width="9.140625" style="63"/>
    <col min="12546" max="12546" width="10.85546875" style="63" customWidth="1"/>
    <col min="12547" max="12547" width="13.7109375" style="63" customWidth="1"/>
    <col min="12548" max="12548" width="15.85546875" style="63" bestFit="1" customWidth="1"/>
    <col min="12549" max="12549" width="15.5703125" style="63" customWidth="1"/>
    <col min="12550" max="12801" width="9.140625" style="63"/>
    <col min="12802" max="12802" width="10.85546875" style="63" customWidth="1"/>
    <col min="12803" max="12803" width="13.7109375" style="63" customWidth="1"/>
    <col min="12804" max="12804" width="15.85546875" style="63" bestFit="1" customWidth="1"/>
    <col min="12805" max="12805" width="15.5703125" style="63" customWidth="1"/>
    <col min="12806" max="13057" width="9.140625" style="63"/>
    <col min="13058" max="13058" width="10.85546875" style="63" customWidth="1"/>
    <col min="13059" max="13059" width="13.7109375" style="63" customWidth="1"/>
    <col min="13060" max="13060" width="15.85546875" style="63" bestFit="1" customWidth="1"/>
    <col min="13061" max="13061" width="15.5703125" style="63" customWidth="1"/>
    <col min="13062" max="13313" width="9.140625" style="63"/>
    <col min="13314" max="13314" width="10.85546875" style="63" customWidth="1"/>
    <col min="13315" max="13315" width="13.7109375" style="63" customWidth="1"/>
    <col min="13316" max="13316" width="15.85546875" style="63" bestFit="1" customWidth="1"/>
    <col min="13317" max="13317" width="15.5703125" style="63" customWidth="1"/>
    <col min="13318" max="13569" width="9.140625" style="63"/>
    <col min="13570" max="13570" width="10.85546875" style="63" customWidth="1"/>
    <col min="13571" max="13571" width="13.7109375" style="63" customWidth="1"/>
    <col min="13572" max="13572" width="15.85546875" style="63" bestFit="1" customWidth="1"/>
    <col min="13573" max="13573" width="15.5703125" style="63" customWidth="1"/>
    <col min="13574" max="13825" width="9.140625" style="63"/>
    <col min="13826" max="13826" width="10.85546875" style="63" customWidth="1"/>
    <col min="13827" max="13827" width="13.7109375" style="63" customWidth="1"/>
    <col min="13828" max="13828" width="15.85546875" style="63" bestFit="1" customWidth="1"/>
    <col min="13829" max="13829" width="15.5703125" style="63" customWidth="1"/>
    <col min="13830" max="14081" width="9.140625" style="63"/>
    <col min="14082" max="14082" width="10.85546875" style="63" customWidth="1"/>
    <col min="14083" max="14083" width="13.7109375" style="63" customWidth="1"/>
    <col min="14084" max="14084" width="15.85546875" style="63" bestFit="1" customWidth="1"/>
    <col min="14085" max="14085" width="15.5703125" style="63" customWidth="1"/>
    <col min="14086" max="14337" width="9.140625" style="63"/>
    <col min="14338" max="14338" width="10.85546875" style="63" customWidth="1"/>
    <col min="14339" max="14339" width="13.7109375" style="63" customWidth="1"/>
    <col min="14340" max="14340" width="15.85546875" style="63" bestFit="1" customWidth="1"/>
    <col min="14341" max="14341" width="15.5703125" style="63" customWidth="1"/>
    <col min="14342" max="14593" width="9.140625" style="63"/>
    <col min="14594" max="14594" width="10.85546875" style="63" customWidth="1"/>
    <col min="14595" max="14595" width="13.7109375" style="63" customWidth="1"/>
    <col min="14596" max="14596" width="15.85546875" style="63" bestFit="1" customWidth="1"/>
    <col min="14597" max="14597" width="15.5703125" style="63" customWidth="1"/>
    <col min="14598" max="14849" width="9.140625" style="63"/>
    <col min="14850" max="14850" width="10.85546875" style="63" customWidth="1"/>
    <col min="14851" max="14851" width="13.7109375" style="63" customWidth="1"/>
    <col min="14852" max="14852" width="15.85546875" style="63" bestFit="1" customWidth="1"/>
    <col min="14853" max="14853" width="15.5703125" style="63" customWidth="1"/>
    <col min="14854" max="15105" width="9.140625" style="63"/>
    <col min="15106" max="15106" width="10.85546875" style="63" customWidth="1"/>
    <col min="15107" max="15107" width="13.7109375" style="63" customWidth="1"/>
    <col min="15108" max="15108" width="15.85546875" style="63" bestFit="1" customWidth="1"/>
    <col min="15109" max="15109" width="15.5703125" style="63" customWidth="1"/>
    <col min="15110" max="15361" width="9.140625" style="63"/>
    <col min="15362" max="15362" width="10.85546875" style="63" customWidth="1"/>
    <col min="15363" max="15363" width="13.7109375" style="63" customWidth="1"/>
    <col min="15364" max="15364" width="15.85546875" style="63" bestFit="1" customWidth="1"/>
    <col min="15365" max="15365" width="15.5703125" style="63" customWidth="1"/>
    <col min="15366" max="15617" width="9.140625" style="63"/>
    <col min="15618" max="15618" width="10.85546875" style="63" customWidth="1"/>
    <col min="15619" max="15619" width="13.7109375" style="63" customWidth="1"/>
    <col min="15620" max="15620" width="15.85546875" style="63" bestFit="1" customWidth="1"/>
    <col min="15621" max="15621" width="15.5703125" style="63" customWidth="1"/>
    <col min="15622" max="15873" width="9.140625" style="63"/>
    <col min="15874" max="15874" width="10.85546875" style="63" customWidth="1"/>
    <col min="15875" max="15875" width="13.7109375" style="63" customWidth="1"/>
    <col min="15876" max="15876" width="15.85546875" style="63" bestFit="1" customWidth="1"/>
    <col min="15877" max="15877" width="15.5703125" style="63" customWidth="1"/>
    <col min="15878" max="16129" width="9.140625" style="63"/>
    <col min="16130" max="16130" width="10.85546875" style="63" customWidth="1"/>
    <col min="16131" max="16131" width="13.7109375" style="63" customWidth="1"/>
    <col min="16132" max="16132" width="15.85546875" style="63" bestFit="1" customWidth="1"/>
    <col min="16133" max="16133" width="15.5703125" style="63" customWidth="1"/>
    <col min="16134" max="16384" width="9.140625" style="63"/>
  </cols>
  <sheetData>
    <row r="1" spans="1:5" ht="17.25" thickBot="1">
      <c r="A1" s="156" t="s">
        <v>132</v>
      </c>
      <c r="B1" s="157"/>
      <c r="C1" s="157"/>
      <c r="D1" s="157"/>
      <c r="E1" s="158"/>
    </row>
    <row r="2" spans="1:5">
      <c r="A2" s="64" t="s">
        <v>12</v>
      </c>
      <c r="B2" s="65" t="s">
        <v>99</v>
      </c>
      <c r="C2" s="65" t="s">
        <v>100</v>
      </c>
      <c r="D2" s="65" t="s">
        <v>101</v>
      </c>
      <c r="E2" s="66"/>
    </row>
    <row r="3" spans="1:5">
      <c r="A3" s="67" t="s">
        <v>102</v>
      </c>
      <c r="B3" s="68" t="s">
        <v>103</v>
      </c>
      <c r="C3" s="68" t="s">
        <v>104</v>
      </c>
      <c r="D3" s="68" t="s">
        <v>104</v>
      </c>
      <c r="E3" s="69"/>
    </row>
    <row r="4" spans="1:5">
      <c r="A4" s="70">
        <v>0</v>
      </c>
      <c r="B4" s="71"/>
      <c r="C4" s="72"/>
      <c r="D4" s="72">
        <v>1</v>
      </c>
      <c r="E4" s="69"/>
    </row>
    <row r="5" spans="1:5">
      <c r="A5" s="70">
        <v>1</v>
      </c>
      <c r="B5" s="71">
        <v>0.02</v>
      </c>
      <c r="C5" s="72">
        <f>B5*D4</f>
        <v>0.02</v>
      </c>
      <c r="D5" s="72">
        <f>D4-C5</f>
        <v>0.98</v>
      </c>
      <c r="E5" s="69"/>
    </row>
    <row r="6" spans="1:5">
      <c r="A6" s="70">
        <v>2</v>
      </c>
      <c r="B6" s="71">
        <v>0.02</v>
      </c>
      <c r="C6" s="72">
        <f>B6*D5</f>
        <v>1.9599999999999999E-2</v>
      </c>
      <c r="D6" s="72">
        <f>D5-C6</f>
        <v>0.96040000000000003</v>
      </c>
      <c r="E6" s="69"/>
    </row>
    <row r="7" spans="1:5">
      <c r="A7" s="70">
        <v>3</v>
      </c>
      <c r="B7" s="71">
        <v>0.02</v>
      </c>
      <c r="C7" s="72">
        <f>B7*D6</f>
        <v>1.9207999999999999E-2</v>
      </c>
      <c r="D7" s="72">
        <f>D6-C7</f>
        <v>0.94119200000000003</v>
      </c>
      <c r="E7" s="69"/>
    </row>
    <row r="8" spans="1:5">
      <c r="A8" s="70">
        <v>4</v>
      </c>
      <c r="B8" s="71">
        <v>0.02</v>
      </c>
      <c r="C8" s="72">
        <f>B8*D7</f>
        <v>1.8823840000000001E-2</v>
      </c>
      <c r="D8" s="72">
        <f>D7-C8</f>
        <v>0.92236815999999999</v>
      </c>
      <c r="E8" s="69"/>
    </row>
    <row r="9" spans="1:5">
      <c r="A9" s="70">
        <v>5</v>
      </c>
      <c r="B9" s="71">
        <v>0.02</v>
      </c>
      <c r="C9" s="72">
        <f>B9*D8</f>
        <v>1.8447363200000001E-2</v>
      </c>
      <c r="D9" s="72">
        <f>D8-C9</f>
        <v>0.90392079680000004</v>
      </c>
      <c r="E9" s="69"/>
    </row>
    <row r="10" spans="1:5">
      <c r="A10" s="67"/>
      <c r="B10" s="68"/>
      <c r="C10" s="68"/>
      <c r="D10" s="68"/>
      <c r="E10" s="73"/>
    </row>
    <row r="11" spans="1:5" ht="17.25" thickBot="1">
      <c r="A11" s="74" t="s">
        <v>105</v>
      </c>
      <c r="B11" s="75"/>
      <c r="C11" s="75"/>
      <c r="D11" s="75"/>
      <c r="E11" s="76"/>
    </row>
    <row r="12" spans="1:5">
      <c r="A12" s="77" t="s">
        <v>106</v>
      </c>
      <c r="B12" s="78"/>
      <c r="C12" s="78"/>
      <c r="D12" s="78"/>
      <c r="E12" s="79"/>
    </row>
    <row r="13" spans="1:5">
      <c r="A13" s="77"/>
      <c r="B13" s="78" t="s">
        <v>17</v>
      </c>
      <c r="C13" s="78"/>
      <c r="D13" s="78">
        <v>0.4</v>
      </c>
      <c r="E13" s="79"/>
    </row>
    <row r="14" spans="1:5">
      <c r="A14" s="77"/>
      <c r="B14" s="78" t="s">
        <v>107</v>
      </c>
      <c r="C14" s="78"/>
      <c r="D14" s="78"/>
      <c r="E14" s="79"/>
    </row>
    <row r="15" spans="1:5">
      <c r="A15" s="77"/>
      <c r="B15" s="78" t="s">
        <v>108</v>
      </c>
      <c r="C15" s="78"/>
      <c r="D15" s="78">
        <v>0.05</v>
      </c>
      <c r="E15" s="79"/>
    </row>
    <row r="16" spans="1:5">
      <c r="A16" s="77"/>
      <c r="B16" s="78" t="s">
        <v>109</v>
      </c>
      <c r="C16" s="78"/>
      <c r="D16" s="78">
        <v>1</v>
      </c>
      <c r="E16" s="79"/>
    </row>
    <row r="17" spans="1:6" ht="17.25" thickBot="1">
      <c r="A17" s="80"/>
      <c r="B17" s="81" t="s">
        <v>110</v>
      </c>
      <c r="C17" s="81"/>
      <c r="D17" s="81">
        <f>CDS!B12</f>
        <v>1.2415230766975363E-2</v>
      </c>
      <c r="E17" s="82"/>
    </row>
    <row r="18" spans="1:6" ht="17.25" thickBot="1"/>
    <row r="19" spans="1:6" ht="17.25" thickBot="1">
      <c r="A19" s="83" t="s">
        <v>111</v>
      </c>
      <c r="B19" s="84"/>
      <c r="C19" s="84"/>
      <c r="D19" s="84"/>
      <c r="E19" s="84"/>
      <c r="F19" s="85"/>
    </row>
    <row r="20" spans="1:6">
      <c r="A20" s="86"/>
      <c r="B20" s="87"/>
      <c r="C20" s="87"/>
      <c r="D20" s="87"/>
      <c r="E20" s="87"/>
      <c r="F20" s="88"/>
    </row>
    <row r="21" spans="1:6">
      <c r="A21" s="89" t="s">
        <v>12</v>
      </c>
      <c r="B21" s="90" t="s">
        <v>112</v>
      </c>
      <c r="C21" s="90" t="s">
        <v>113</v>
      </c>
      <c r="D21" s="90" t="s">
        <v>114</v>
      </c>
      <c r="E21" s="87"/>
      <c r="F21" s="88"/>
    </row>
    <row r="22" spans="1:6">
      <c r="A22" s="89" t="s">
        <v>102</v>
      </c>
      <c r="B22" s="90" t="s">
        <v>10</v>
      </c>
      <c r="C22" s="90" t="s">
        <v>115</v>
      </c>
      <c r="D22" s="90" t="s">
        <v>116</v>
      </c>
      <c r="E22" s="87"/>
      <c r="F22" s="88"/>
    </row>
    <row r="23" spans="1:6">
      <c r="A23" s="91">
        <v>1</v>
      </c>
      <c r="B23" s="87">
        <f>$D$17*$D$16*D5</f>
        <v>1.2166926151635855E-2</v>
      </c>
      <c r="C23" s="87">
        <f>EXP(-$D$15*A23)</f>
        <v>0.95122942450071402</v>
      </c>
      <c r="D23" s="87">
        <f>C23*B23</f>
        <v>1.1573538161163261E-2</v>
      </c>
      <c r="E23" s="90"/>
      <c r="F23" s="88"/>
    </row>
    <row r="24" spans="1:6">
      <c r="A24" s="91">
        <v>2</v>
      </c>
      <c r="B24" s="87">
        <f>$D$17*$D$16*D6</f>
        <v>1.1923587628603139E-2</v>
      </c>
      <c r="C24" s="87">
        <f>EXP(-$D$15*A24)</f>
        <v>0.90483741803595952</v>
      </c>
      <c r="D24" s="87">
        <f>C24*B24</f>
        <v>1.0788908243590774E-2</v>
      </c>
      <c r="E24" s="90"/>
      <c r="F24" s="88"/>
    </row>
    <row r="25" spans="1:6">
      <c r="A25" s="91">
        <v>3</v>
      </c>
      <c r="B25" s="87">
        <f>$D$17*$D$16*D7</f>
        <v>1.1685115876031075E-2</v>
      </c>
      <c r="C25" s="87">
        <f>EXP(-$D$15*A25)</f>
        <v>0.86070797642505781</v>
      </c>
      <c r="D25" s="87">
        <f>C25*B25</f>
        <v>1.0057472439951023E-2</v>
      </c>
      <c r="E25" s="90"/>
      <c r="F25" s="88"/>
    </row>
    <row r="26" spans="1:6">
      <c r="A26" s="91">
        <v>4</v>
      </c>
      <c r="B26" s="87">
        <f>$D$17*$D$16*D8</f>
        <v>1.1451413558510454E-2</v>
      </c>
      <c r="C26" s="87">
        <f>EXP(-$D$15*A26)</f>
        <v>0.81873075307798182</v>
      </c>
      <c r="D26" s="87">
        <f>C26*B26</f>
        <v>9.3756244465666751E-3</v>
      </c>
      <c r="E26" s="90"/>
      <c r="F26" s="88"/>
    </row>
    <row r="27" spans="1:6">
      <c r="A27" s="91">
        <v>5</v>
      </c>
      <c r="B27" s="87">
        <f>$D$17*$D$16*D9</f>
        <v>1.1222385287340245E-2</v>
      </c>
      <c r="C27" s="87">
        <f>EXP(-$D$15*A27)</f>
        <v>0.77880078307140488</v>
      </c>
      <c r="D27" s="87">
        <f>C27*B27</f>
        <v>8.7400024497095961E-3</v>
      </c>
      <c r="E27" s="90"/>
      <c r="F27" s="88"/>
    </row>
    <row r="28" spans="1:6">
      <c r="A28" s="86"/>
      <c r="B28" s="87"/>
      <c r="C28" s="87"/>
      <c r="D28" s="87"/>
      <c r="E28" s="90"/>
      <c r="F28" s="88"/>
    </row>
    <row r="29" spans="1:6">
      <c r="A29" s="89" t="s">
        <v>117</v>
      </c>
      <c r="B29" s="90"/>
      <c r="C29" s="90"/>
      <c r="D29" s="90">
        <f>SUM(D23:D28)</f>
        <v>5.0535545740981333E-2</v>
      </c>
      <c r="E29" s="90"/>
      <c r="F29" s="88"/>
    </row>
    <row r="30" spans="1:6" ht="17.25" thickBot="1">
      <c r="A30" s="92"/>
      <c r="B30" s="93"/>
      <c r="C30" s="93"/>
      <c r="D30" s="93"/>
      <c r="E30" s="94"/>
      <c r="F30" s="95"/>
    </row>
    <row r="33" spans="1:16" ht="17.25" thickBot="1"/>
    <row r="34" spans="1:16" ht="17.25" thickBot="1">
      <c r="A34" s="96" t="s">
        <v>118</v>
      </c>
      <c r="B34" s="97"/>
      <c r="C34" s="97"/>
      <c r="D34" s="97"/>
      <c r="E34" s="98"/>
      <c r="F34" s="97"/>
      <c r="G34" s="97"/>
      <c r="H34" s="97"/>
      <c r="I34" s="97"/>
      <c r="J34" s="97"/>
      <c r="K34" s="97"/>
      <c r="L34" s="97"/>
      <c r="M34" s="97"/>
      <c r="N34" s="97"/>
      <c r="O34" s="98"/>
    </row>
    <row r="35" spans="1:16">
      <c r="A35" s="99"/>
      <c r="B35" s="100"/>
      <c r="C35" s="100"/>
      <c r="D35" s="100"/>
      <c r="E35" s="101"/>
      <c r="F35" s="100"/>
      <c r="G35" s="100"/>
      <c r="H35" s="100"/>
      <c r="I35" s="100"/>
      <c r="J35" s="100"/>
      <c r="K35" s="100"/>
      <c r="L35" s="100"/>
      <c r="M35" s="100"/>
      <c r="N35" s="100"/>
      <c r="O35" s="101"/>
    </row>
    <row r="36" spans="1:16">
      <c r="A36" s="102" t="s">
        <v>12</v>
      </c>
      <c r="B36" s="103" t="s">
        <v>119</v>
      </c>
      <c r="C36" s="103" t="s">
        <v>120</v>
      </c>
      <c r="D36" s="103" t="s">
        <v>113</v>
      </c>
      <c r="E36" s="131" t="s">
        <v>114</v>
      </c>
      <c r="F36" s="103"/>
      <c r="G36" s="100"/>
      <c r="H36" s="100"/>
      <c r="I36" s="100"/>
      <c r="J36" s="100"/>
      <c r="K36" s="100"/>
      <c r="L36" s="100"/>
      <c r="M36" s="100"/>
      <c r="N36" s="100"/>
      <c r="O36" s="101"/>
    </row>
    <row r="37" spans="1:16">
      <c r="A37" s="102" t="s">
        <v>102</v>
      </c>
      <c r="B37" s="103" t="s">
        <v>103</v>
      </c>
      <c r="C37" s="103" t="s">
        <v>121</v>
      </c>
      <c r="D37" s="103" t="s">
        <v>122</v>
      </c>
      <c r="E37" s="131" t="s">
        <v>14</v>
      </c>
      <c r="F37" s="103"/>
      <c r="G37" s="100"/>
      <c r="H37" s="100"/>
      <c r="I37" s="100"/>
      <c r="J37" s="100"/>
      <c r="K37" s="100"/>
      <c r="L37" s="100"/>
      <c r="M37" s="100"/>
      <c r="N37" s="100"/>
      <c r="O37" s="101"/>
    </row>
    <row r="38" spans="1:16">
      <c r="A38" s="104">
        <v>0.5</v>
      </c>
      <c r="B38" s="105">
        <v>0.4</v>
      </c>
      <c r="C38" s="100">
        <f>C5*(1-B38)*$D$16</f>
        <v>1.2E-2</v>
      </c>
      <c r="D38" s="100">
        <f>EXP(-$D$15*A38)</f>
        <v>0.97530991202833262</v>
      </c>
      <c r="E38" s="101">
        <f>D38*C38</f>
        <v>1.1703718944339992E-2</v>
      </c>
      <c r="F38" s="103"/>
      <c r="G38" s="100"/>
      <c r="H38" s="100"/>
      <c r="I38" s="100"/>
      <c r="J38" s="100"/>
      <c r="K38" s="100"/>
      <c r="L38" s="100"/>
      <c r="M38" s="100"/>
      <c r="N38" s="100"/>
      <c r="O38" s="101"/>
    </row>
    <row r="39" spans="1:16">
      <c r="A39" s="104">
        <v>1.5</v>
      </c>
      <c r="B39" s="105">
        <v>0.4</v>
      </c>
      <c r="C39" s="100">
        <f>C6*(1-B39)*$D$16</f>
        <v>1.176E-2</v>
      </c>
      <c r="D39" s="100">
        <f>EXP(-$D$15*A39)</f>
        <v>0.92774348632855286</v>
      </c>
      <c r="E39" s="101">
        <f>D39*C39</f>
        <v>1.0910263399223781E-2</v>
      </c>
      <c r="F39" s="103"/>
      <c r="G39" s="100"/>
      <c r="H39" s="100"/>
      <c r="I39" s="100"/>
      <c r="J39" s="100"/>
      <c r="K39" s="100"/>
      <c r="L39" s="100"/>
      <c r="M39" s="100"/>
      <c r="N39" s="100"/>
      <c r="O39" s="101"/>
    </row>
    <row r="40" spans="1:16">
      <c r="A40" s="104">
        <v>2.5</v>
      </c>
      <c r="B40" s="105">
        <v>0.4</v>
      </c>
      <c r="C40" s="100">
        <f>C7*(1-B40)*$D$16</f>
        <v>1.15248E-2</v>
      </c>
      <c r="D40" s="100">
        <f>EXP(-$D$15*A40)</f>
        <v>0.88249690258459546</v>
      </c>
      <c r="E40" s="101">
        <f>D40*C40</f>
        <v>1.0170600302906946E-2</v>
      </c>
      <c r="F40" s="103"/>
      <c r="G40" s="100"/>
      <c r="H40" s="100"/>
      <c r="I40" s="100"/>
      <c r="J40" s="100"/>
      <c r="K40" s="100"/>
      <c r="L40" s="100"/>
      <c r="M40" s="100"/>
      <c r="N40" s="100"/>
      <c r="O40" s="101"/>
    </row>
    <row r="41" spans="1:16">
      <c r="A41" s="104">
        <v>3.5</v>
      </c>
      <c r="B41" s="105">
        <v>0.4</v>
      </c>
      <c r="C41" s="100">
        <f>C8*(1-B41)*$D$16</f>
        <v>1.1294304E-2</v>
      </c>
      <c r="D41" s="100">
        <f>EXP(-$D$15*A41)</f>
        <v>0.83945702076920736</v>
      </c>
      <c r="E41" s="101">
        <f>D41*C41</f>
        <v>9.481082787501741E-3</v>
      </c>
      <c r="F41" s="103"/>
      <c r="G41" s="100"/>
      <c r="H41" s="100"/>
      <c r="I41" s="100"/>
      <c r="J41" s="100"/>
      <c r="K41" s="100"/>
      <c r="L41" s="100"/>
      <c r="M41" s="100"/>
      <c r="N41" s="100"/>
      <c r="O41" s="101"/>
    </row>
    <row r="42" spans="1:16">
      <c r="A42" s="104">
        <v>4.5</v>
      </c>
      <c r="B42" s="105">
        <v>0.4</v>
      </c>
      <c r="C42" s="100">
        <f>C9*(1-B42)*$D$16</f>
        <v>1.106841792E-2</v>
      </c>
      <c r="D42" s="100">
        <f>EXP(-$D$15*A42)</f>
        <v>0.79851621875937706</v>
      </c>
      <c r="E42" s="101">
        <f>D42*C42</f>
        <v>8.838311225126929E-3</v>
      </c>
      <c r="F42" s="103"/>
      <c r="G42" s="100"/>
      <c r="H42" s="100"/>
      <c r="I42" s="100"/>
      <c r="J42" s="100"/>
      <c r="K42" s="100"/>
      <c r="L42" s="100"/>
      <c r="M42" s="100"/>
      <c r="N42" s="100"/>
      <c r="O42" s="101"/>
    </row>
    <row r="43" spans="1:16">
      <c r="A43" s="104"/>
      <c r="B43" s="105"/>
      <c r="C43" s="100"/>
      <c r="D43" s="100"/>
      <c r="E43" s="101"/>
      <c r="F43" s="103"/>
      <c r="G43" s="100"/>
      <c r="H43" s="100"/>
      <c r="I43" s="100"/>
      <c r="J43" s="100"/>
      <c r="K43" s="100"/>
      <c r="L43" s="100"/>
      <c r="M43" s="100"/>
      <c r="N43" s="100"/>
      <c r="O43" s="101"/>
    </row>
    <row r="44" spans="1:16" ht="17.25" thickBot="1">
      <c r="A44" s="132" t="s">
        <v>32</v>
      </c>
      <c r="B44" s="107"/>
      <c r="C44" s="107"/>
      <c r="D44" s="107"/>
      <c r="E44" s="108">
        <f>SUM(E38:E42)</f>
        <v>5.1103976659099382E-2</v>
      </c>
      <c r="F44" s="100"/>
      <c r="G44" s="100"/>
      <c r="H44" s="100"/>
      <c r="I44" s="100"/>
      <c r="J44" s="100"/>
      <c r="K44" s="100"/>
      <c r="L44" s="100"/>
      <c r="M44" s="100"/>
      <c r="N44" s="100"/>
      <c r="O44" s="101"/>
    </row>
    <row r="45" spans="1:16" ht="17.25" thickBot="1">
      <c r="A45" s="106" t="s">
        <v>123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8"/>
      <c r="P45" s="109"/>
    </row>
    <row r="47" spans="1:16" ht="17.25" thickBot="1"/>
    <row r="48" spans="1:16" ht="17.25" thickBot="1">
      <c r="A48" s="110" t="s">
        <v>124</v>
      </c>
      <c r="B48" s="111"/>
      <c r="C48" s="111"/>
      <c r="D48" s="111"/>
      <c r="E48" s="111"/>
      <c r="F48" s="111"/>
      <c r="G48" s="111"/>
      <c r="H48" s="111"/>
      <c r="I48" s="112"/>
    </row>
    <row r="49" spans="1:9">
      <c r="A49" s="113" t="s">
        <v>12</v>
      </c>
      <c r="B49" s="114" t="s">
        <v>112</v>
      </c>
      <c r="C49" s="114" t="s">
        <v>125</v>
      </c>
      <c r="D49" s="114"/>
      <c r="E49" s="115"/>
      <c r="F49" s="115"/>
      <c r="G49" s="115"/>
      <c r="H49" s="115"/>
      <c r="I49" s="116"/>
    </row>
    <row r="50" spans="1:9">
      <c r="A50" s="113" t="s">
        <v>102</v>
      </c>
      <c r="B50" s="114" t="s">
        <v>10</v>
      </c>
      <c r="C50" s="114" t="s">
        <v>126</v>
      </c>
      <c r="D50" s="114"/>
      <c r="E50" s="115"/>
      <c r="F50" s="115"/>
      <c r="G50" s="115"/>
      <c r="H50" s="115"/>
      <c r="I50" s="116"/>
    </row>
    <row r="51" spans="1:9">
      <c r="A51" s="117">
        <v>0.5</v>
      </c>
      <c r="B51" s="115">
        <f>C5*0.5*$D$17*$D$16</f>
        <v>1.2415230766975362E-4</v>
      </c>
      <c r="C51" s="115">
        <f>D38*B51</f>
        <v>1.2108697627150189E-4</v>
      </c>
      <c r="D51" s="114"/>
      <c r="E51" s="115"/>
      <c r="F51" s="115"/>
      <c r="G51" s="115"/>
      <c r="H51" s="115"/>
      <c r="I51" s="116"/>
    </row>
    <row r="52" spans="1:9">
      <c r="A52" s="117">
        <v>1.5</v>
      </c>
      <c r="B52" s="115">
        <f>C6*0.5*$D$17*$D$16</f>
        <v>1.2166926151635855E-4</v>
      </c>
      <c r="C52" s="115">
        <f>D39*B52</f>
        <v>1.1287786485820691E-4</v>
      </c>
      <c r="D52" s="114"/>
      <c r="E52" s="115"/>
      <c r="F52" s="115"/>
      <c r="G52" s="115"/>
      <c r="H52" s="115"/>
      <c r="I52" s="116"/>
    </row>
    <row r="53" spans="1:9">
      <c r="A53" s="117">
        <v>2.5</v>
      </c>
      <c r="B53" s="115">
        <f>C7*0.5*$D$17*$D$16</f>
        <v>1.1923587628603137E-4</v>
      </c>
      <c r="C53" s="115">
        <f>D40*B53</f>
        <v>1.0522529149938271E-4</v>
      </c>
      <c r="D53" s="114"/>
      <c r="E53" s="115"/>
      <c r="F53" s="115"/>
      <c r="G53" s="115"/>
      <c r="H53" s="115"/>
      <c r="I53" s="116"/>
    </row>
    <row r="54" spans="1:9">
      <c r="A54" s="117">
        <v>3.5</v>
      </c>
      <c r="B54" s="115">
        <f>C8*0.5*$D$17*$D$16</f>
        <v>1.1685115876031076E-4</v>
      </c>
      <c r="C54" s="115">
        <f>D41*B54</f>
        <v>9.8091525606360132E-5</v>
      </c>
      <c r="D54" s="114"/>
      <c r="E54" s="115"/>
      <c r="F54" s="115"/>
      <c r="G54" s="115"/>
      <c r="H54" s="115"/>
      <c r="I54" s="116"/>
    </row>
    <row r="55" spans="1:9">
      <c r="A55" s="117">
        <v>4.5</v>
      </c>
      <c r="B55" s="115">
        <f>C9*0.5*$D$17*$D$16</f>
        <v>1.1451413558510454E-4</v>
      </c>
      <c r="C55" s="115">
        <f>D42*B55</f>
        <v>9.1441394541916303E-5</v>
      </c>
      <c r="D55" s="114"/>
      <c r="E55" s="115"/>
      <c r="F55" s="115"/>
      <c r="G55" s="115"/>
      <c r="H55" s="115"/>
      <c r="I55" s="116"/>
    </row>
    <row r="56" spans="1:9">
      <c r="A56" s="118"/>
      <c r="B56" s="115"/>
      <c r="C56" s="115"/>
      <c r="D56" s="115"/>
      <c r="E56" s="115"/>
      <c r="F56" s="115"/>
      <c r="G56" s="115"/>
      <c r="H56" s="115"/>
      <c r="I56" s="116"/>
    </row>
    <row r="57" spans="1:9" ht="17.25" thickBot="1">
      <c r="A57" s="119" t="s">
        <v>32</v>
      </c>
      <c r="B57" s="120"/>
      <c r="C57" s="120">
        <f>SUM(C51:C56)</f>
        <v>5.2872305277736791E-4</v>
      </c>
      <c r="D57" s="121"/>
      <c r="E57" s="121"/>
      <c r="F57" s="121"/>
      <c r="G57" s="121"/>
      <c r="H57" s="121"/>
      <c r="I57" s="122"/>
    </row>
    <row r="59" spans="1:9" ht="17.25" thickBot="1"/>
    <row r="60" spans="1:9" ht="17.25" thickBot="1">
      <c r="A60" s="123" t="s">
        <v>127</v>
      </c>
      <c r="B60" s="124"/>
      <c r="C60" s="124"/>
      <c r="D60" s="124"/>
      <c r="E60" s="125">
        <f>E44</f>
        <v>5.1103976659099382E-2</v>
      </c>
    </row>
    <row r="61" spans="1:9" ht="17.25" thickBot="1">
      <c r="A61" s="126" t="s">
        <v>128</v>
      </c>
      <c r="B61" s="127"/>
      <c r="C61" s="127"/>
      <c r="D61" s="127"/>
      <c r="E61" s="125">
        <f>D29+C57</f>
        <v>5.1064268793758701E-2</v>
      </c>
    </row>
    <row r="62" spans="1:9">
      <c r="A62" s="126"/>
      <c r="B62" s="127"/>
      <c r="C62" s="127"/>
      <c r="D62" s="127"/>
      <c r="E62" s="128"/>
    </row>
    <row r="63" spans="1:9" ht="17.25" thickBot="1">
      <c r="A63" s="126" t="s">
        <v>129</v>
      </c>
      <c r="B63" s="127"/>
      <c r="C63" s="127"/>
      <c r="D63" s="127"/>
      <c r="E63" s="128"/>
    </row>
    <row r="64" spans="1:9" ht="17.25" thickBot="1">
      <c r="A64" s="129" t="s">
        <v>130</v>
      </c>
      <c r="B64" s="130"/>
      <c r="C64" s="130"/>
      <c r="D64" s="130"/>
      <c r="E64" s="125">
        <f>(E60*100000-E61*100000)^2</f>
        <v>15.767145699134836</v>
      </c>
    </row>
  </sheetData>
  <mergeCells count="1">
    <mergeCell ref="A1:E1"/>
  </mergeCells>
  <pageMargins left="0.75" right="0.75" top="1" bottom="1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1"/>
  <sheetViews>
    <sheetView zoomScale="55" zoomScaleNormal="55" workbookViewId="0"/>
  </sheetViews>
  <sheetFormatPr defaultColWidth="14.42578125" defaultRowHeight="15.75" customHeight="1"/>
  <cols>
    <col min="1" max="1" width="48" bestFit="1" customWidth="1"/>
  </cols>
  <sheetData>
    <row r="1" spans="1:25" ht="15.75" customHeight="1">
      <c r="A1" s="133" t="s">
        <v>6</v>
      </c>
      <c r="B1" s="134"/>
      <c r="C1" s="135"/>
      <c r="D1" s="135"/>
      <c r="E1" s="135"/>
      <c r="F1" s="135"/>
      <c r="G1" s="136"/>
    </row>
    <row r="2" spans="1:25" ht="15.75" customHeight="1" thickBot="1">
      <c r="A2" s="149" t="s">
        <v>22</v>
      </c>
      <c r="B2" s="146"/>
      <c r="C2" s="150"/>
      <c r="D2" s="147"/>
      <c r="E2" s="147"/>
      <c r="F2" s="147"/>
      <c r="G2" s="148"/>
    </row>
    <row r="3" spans="1:25" ht="15.75" customHeight="1">
      <c r="A3" s="139"/>
      <c r="B3" s="13" t="s">
        <v>24</v>
      </c>
      <c r="C3" s="15" t="s">
        <v>27</v>
      </c>
      <c r="D3" s="15"/>
      <c r="E3" s="16"/>
      <c r="F3" s="15"/>
      <c r="G3" s="140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5.75" customHeight="1">
      <c r="A4" s="141" t="s">
        <v>31</v>
      </c>
      <c r="B4" s="13" t="s">
        <v>39</v>
      </c>
      <c r="C4" s="15">
        <v>2005</v>
      </c>
      <c r="D4" s="15">
        <v>2006</v>
      </c>
      <c r="E4" s="15">
        <v>2007</v>
      </c>
      <c r="F4" s="15">
        <v>2008</v>
      </c>
      <c r="G4" s="140">
        <v>2009</v>
      </c>
      <c r="H4" s="19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5.75" customHeight="1">
      <c r="A5" s="142" t="s">
        <v>40</v>
      </c>
      <c r="B5" s="8">
        <v>2542</v>
      </c>
      <c r="C5" s="137">
        <f>B5-500</f>
        <v>2042</v>
      </c>
      <c r="D5" s="137">
        <f>C5</f>
        <v>2042</v>
      </c>
      <c r="E5" s="137">
        <f>D5</f>
        <v>2042</v>
      </c>
      <c r="F5" s="137">
        <f>E5</f>
        <v>2042</v>
      </c>
      <c r="G5" s="138">
        <f>F5-500</f>
        <v>1542</v>
      </c>
    </row>
    <row r="6" spans="1:25" ht="15.75" customHeight="1">
      <c r="A6" s="142" t="s">
        <v>85</v>
      </c>
      <c r="B6" s="8">
        <v>971</v>
      </c>
      <c r="C6" s="137">
        <f>B6</f>
        <v>971</v>
      </c>
      <c r="D6" s="143" t="s">
        <v>131</v>
      </c>
      <c r="E6" s="137" t="str">
        <f t="shared" ref="E6:F8" si="0">D6</f>
        <v>-</v>
      </c>
      <c r="F6" s="137" t="str">
        <f t="shared" si="0"/>
        <v>-</v>
      </c>
      <c r="G6" s="138" t="str">
        <f>F6</f>
        <v>-</v>
      </c>
    </row>
    <row r="7" spans="1:25" ht="15.75" customHeight="1">
      <c r="A7" s="144" t="s">
        <v>86</v>
      </c>
      <c r="B7" s="8">
        <v>412</v>
      </c>
      <c r="C7" s="137">
        <f t="shared" ref="C7" si="1">B7</f>
        <v>412</v>
      </c>
      <c r="D7" s="137">
        <f>C7</f>
        <v>412</v>
      </c>
      <c r="E7" s="137">
        <f t="shared" si="0"/>
        <v>412</v>
      </c>
      <c r="F7" s="137">
        <f t="shared" si="0"/>
        <v>412</v>
      </c>
      <c r="G7" s="138">
        <f>F7</f>
        <v>412</v>
      </c>
    </row>
    <row r="8" spans="1:25" ht="15.75" customHeight="1" thickBot="1">
      <c r="A8" s="145" t="s">
        <v>98</v>
      </c>
      <c r="B8" s="146">
        <f>SUM(B5:B7)</f>
        <v>3925</v>
      </c>
      <c r="C8" s="147">
        <f>SUM(C5:C7)</f>
        <v>3425</v>
      </c>
      <c r="D8" s="147">
        <f>SUM(D5:D7)</f>
        <v>2454</v>
      </c>
      <c r="E8" s="147">
        <f t="shared" si="0"/>
        <v>2454</v>
      </c>
      <c r="F8" s="147">
        <f t="shared" si="0"/>
        <v>2454</v>
      </c>
      <c r="G8" s="148">
        <f>SUM(G5:G7)</f>
        <v>1954</v>
      </c>
    </row>
    <row r="9" spans="1:25" ht="15.75" customHeight="1">
      <c r="B9" s="8"/>
    </row>
    <row r="10" spans="1:25" ht="15.75" customHeight="1">
      <c r="B10" s="8"/>
    </row>
    <row r="11" spans="1:25" ht="15.75" customHeight="1">
      <c r="B11" s="8"/>
    </row>
    <row r="12" spans="1:25" ht="15.75" customHeight="1">
      <c r="B12" s="8"/>
    </row>
    <row r="13" spans="1:25" ht="15.75" customHeight="1">
      <c r="B13" s="8"/>
    </row>
    <row r="14" spans="1:25" ht="15.75" customHeight="1">
      <c r="B14" s="8"/>
    </row>
    <row r="15" spans="1:25" ht="15.75" customHeight="1">
      <c r="B15" s="8"/>
    </row>
    <row r="16" spans="1:25" ht="15.75" customHeight="1">
      <c r="B16" s="8"/>
    </row>
    <row r="17" spans="2:2" ht="15.75" customHeight="1">
      <c r="B17" s="8"/>
    </row>
    <row r="18" spans="2:2" ht="15.75" customHeight="1">
      <c r="B18" s="8"/>
    </row>
    <row r="19" spans="2:2" ht="15.75" customHeight="1">
      <c r="B19" s="8"/>
    </row>
    <row r="20" spans="2:2" ht="15.75" customHeight="1">
      <c r="B20" s="8"/>
    </row>
    <row r="21" spans="2:2" ht="15.75" customHeight="1">
      <c r="B21" s="8"/>
    </row>
    <row r="22" spans="2:2" ht="15.75" customHeight="1">
      <c r="B22" s="8"/>
    </row>
    <row r="23" spans="2:2" ht="15.75" customHeight="1">
      <c r="B23" s="8"/>
    </row>
    <row r="24" spans="2:2" ht="12.75">
      <c r="B24" s="8"/>
    </row>
    <row r="25" spans="2:2" ht="12.75">
      <c r="B25" s="8"/>
    </row>
    <row r="26" spans="2:2" ht="12.75">
      <c r="B26" s="8"/>
    </row>
    <row r="27" spans="2:2" ht="12.75">
      <c r="B27" s="8"/>
    </row>
    <row r="28" spans="2:2" ht="12.75">
      <c r="B28" s="8"/>
    </row>
    <row r="29" spans="2:2" ht="12.75">
      <c r="B29" s="8"/>
    </row>
    <row r="30" spans="2:2" ht="12.75">
      <c r="B30" s="8"/>
    </row>
    <row r="31" spans="2:2" ht="12.75">
      <c r="B31" s="8"/>
    </row>
    <row r="32" spans="2:2" ht="12.75">
      <c r="B32" s="8"/>
    </row>
    <row r="33" spans="2:2" ht="12.75">
      <c r="B33" s="8"/>
    </row>
    <row r="34" spans="2:2" ht="12.75">
      <c r="B34" s="8"/>
    </row>
    <row r="35" spans="2:2" ht="12.75">
      <c r="B35" s="8"/>
    </row>
    <row r="36" spans="2:2" ht="12.75">
      <c r="B36" s="8"/>
    </row>
    <row r="37" spans="2:2" ht="12.75">
      <c r="B37" s="8"/>
    </row>
    <row r="38" spans="2:2" ht="12.75">
      <c r="B38" s="8"/>
    </row>
    <row r="39" spans="2:2" ht="12.75">
      <c r="B39" s="8"/>
    </row>
    <row r="40" spans="2:2" ht="12.75">
      <c r="B40" s="8"/>
    </row>
    <row r="41" spans="2:2" ht="12.75">
      <c r="B41" s="8"/>
    </row>
    <row r="42" spans="2:2" ht="12.75">
      <c r="B42" s="8"/>
    </row>
    <row r="43" spans="2:2" ht="12.75">
      <c r="B43" s="8"/>
    </row>
    <row r="44" spans="2:2" ht="12.75">
      <c r="B44" s="8"/>
    </row>
    <row r="45" spans="2:2" ht="12.75">
      <c r="B45" s="8"/>
    </row>
    <row r="46" spans="2:2" ht="12.75">
      <c r="B46" s="8"/>
    </row>
    <row r="47" spans="2:2" ht="12.75">
      <c r="B47" s="8"/>
    </row>
    <row r="48" spans="2:2" ht="12.75">
      <c r="B48" s="8"/>
    </row>
    <row r="49" spans="2:2" ht="12.75">
      <c r="B49" s="8"/>
    </row>
    <row r="50" spans="2:2" ht="12.75">
      <c r="B50" s="8"/>
    </row>
    <row r="51" spans="2:2" ht="12.75">
      <c r="B51" s="8"/>
    </row>
    <row r="52" spans="2:2" ht="12.75">
      <c r="B52" s="8"/>
    </row>
    <row r="53" spans="2:2" ht="12.75">
      <c r="B53" s="8"/>
    </row>
    <row r="54" spans="2:2" ht="12.75">
      <c r="B54" s="8"/>
    </row>
    <row r="55" spans="2:2" ht="12.75">
      <c r="B55" s="8"/>
    </row>
    <row r="56" spans="2:2" ht="12.75">
      <c r="B56" s="8"/>
    </row>
    <row r="57" spans="2:2" ht="12.75">
      <c r="B57" s="8"/>
    </row>
    <row r="58" spans="2:2" ht="12.75">
      <c r="B58" s="8"/>
    </row>
    <row r="59" spans="2:2" ht="12.75">
      <c r="B59" s="8"/>
    </row>
    <row r="60" spans="2:2" ht="12.75">
      <c r="B60" s="8"/>
    </row>
    <row r="61" spans="2:2" ht="12.75">
      <c r="B61" s="8"/>
    </row>
    <row r="62" spans="2:2" ht="12.75">
      <c r="B62" s="8"/>
    </row>
    <row r="63" spans="2:2" ht="12.75">
      <c r="B63" s="8"/>
    </row>
    <row r="64" spans="2:2" ht="12.75">
      <c r="B64" s="8"/>
    </row>
    <row r="65" spans="2:2" ht="12.75">
      <c r="B65" s="8"/>
    </row>
    <row r="66" spans="2:2" ht="12.75">
      <c r="B66" s="8"/>
    </row>
    <row r="67" spans="2:2" ht="12.75">
      <c r="B67" s="8"/>
    </row>
    <row r="68" spans="2:2" ht="12.75">
      <c r="B68" s="8"/>
    </row>
    <row r="69" spans="2:2" ht="12.75">
      <c r="B69" s="8"/>
    </row>
    <row r="70" spans="2:2" ht="12.75">
      <c r="B70" s="8"/>
    </row>
    <row r="71" spans="2:2" ht="12.75">
      <c r="B71" s="8"/>
    </row>
    <row r="72" spans="2:2" ht="12.75">
      <c r="B72" s="8"/>
    </row>
    <row r="73" spans="2:2" ht="12.75">
      <c r="B73" s="8"/>
    </row>
    <row r="74" spans="2:2" ht="12.75">
      <c r="B74" s="8"/>
    </row>
    <row r="75" spans="2:2" ht="12.75">
      <c r="B75" s="8"/>
    </row>
    <row r="76" spans="2:2" ht="12.75">
      <c r="B76" s="8"/>
    </row>
    <row r="77" spans="2:2" ht="12.75">
      <c r="B77" s="8"/>
    </row>
    <row r="78" spans="2:2" ht="12.75">
      <c r="B78" s="8"/>
    </row>
    <row r="79" spans="2:2" ht="12.75">
      <c r="B79" s="8"/>
    </row>
    <row r="80" spans="2:2" ht="12.75">
      <c r="B80" s="8"/>
    </row>
    <row r="81" spans="2:2" ht="12.75">
      <c r="B81" s="8"/>
    </row>
    <row r="82" spans="2:2" ht="12.75">
      <c r="B82" s="8"/>
    </row>
    <row r="83" spans="2:2" ht="12.75">
      <c r="B83" s="8"/>
    </row>
    <row r="84" spans="2:2" ht="12.75">
      <c r="B84" s="8"/>
    </row>
    <row r="85" spans="2:2" ht="12.75">
      <c r="B85" s="8"/>
    </row>
    <row r="86" spans="2:2" ht="12.75">
      <c r="B86" s="8"/>
    </row>
    <row r="87" spans="2:2" ht="12.75">
      <c r="B87" s="8"/>
    </row>
    <row r="88" spans="2:2" ht="12.75">
      <c r="B88" s="8"/>
    </row>
    <row r="89" spans="2:2" ht="12.75">
      <c r="B89" s="8"/>
    </row>
    <row r="90" spans="2:2" ht="12.75">
      <c r="B90" s="8"/>
    </row>
    <row r="91" spans="2:2" ht="12.75">
      <c r="B91" s="8"/>
    </row>
    <row r="92" spans="2:2" ht="12.75">
      <c r="B92" s="8"/>
    </row>
    <row r="93" spans="2:2" ht="12.75">
      <c r="B93" s="8"/>
    </row>
    <row r="94" spans="2:2" ht="12.75">
      <c r="B94" s="8"/>
    </row>
    <row r="95" spans="2:2" ht="12.75">
      <c r="B95" s="8"/>
    </row>
    <row r="96" spans="2:2" ht="12.75">
      <c r="B96" s="8"/>
    </row>
    <row r="97" spans="2:2" ht="12.75">
      <c r="B97" s="8"/>
    </row>
    <row r="98" spans="2:2" ht="12.75">
      <c r="B98" s="8"/>
    </row>
    <row r="99" spans="2:2" ht="12.75">
      <c r="B99" s="8"/>
    </row>
    <row r="100" spans="2:2" ht="12.75">
      <c r="B100" s="8"/>
    </row>
    <row r="101" spans="2:2" ht="12.75">
      <c r="B101" s="8"/>
    </row>
    <row r="102" spans="2:2" ht="12.75">
      <c r="B102" s="8"/>
    </row>
    <row r="103" spans="2:2" ht="12.75">
      <c r="B103" s="8"/>
    </row>
    <row r="104" spans="2:2" ht="12.75">
      <c r="B104" s="8"/>
    </row>
    <row r="105" spans="2:2" ht="12.75">
      <c r="B105" s="8"/>
    </row>
    <row r="106" spans="2:2" ht="12.75">
      <c r="B106" s="8"/>
    </row>
    <row r="107" spans="2:2" ht="12.75">
      <c r="B107" s="8"/>
    </row>
    <row r="108" spans="2:2" ht="12.75">
      <c r="B108" s="8"/>
    </row>
    <row r="109" spans="2:2" ht="12.75">
      <c r="B109" s="8"/>
    </row>
    <row r="110" spans="2:2" ht="12.75">
      <c r="B110" s="8"/>
    </row>
    <row r="111" spans="2:2" ht="12.75">
      <c r="B111" s="8"/>
    </row>
    <row r="112" spans="2:2" ht="12.75">
      <c r="B112" s="8"/>
    </row>
    <row r="113" spans="2:2" ht="12.75">
      <c r="B113" s="8"/>
    </row>
    <row r="114" spans="2:2" ht="12.75">
      <c r="B114" s="8"/>
    </row>
    <row r="115" spans="2:2" ht="12.75">
      <c r="B115" s="8"/>
    </row>
    <row r="116" spans="2:2" ht="12.75">
      <c r="B116" s="8"/>
    </row>
    <row r="117" spans="2:2" ht="12.75">
      <c r="B117" s="8"/>
    </row>
    <row r="118" spans="2:2" ht="12.75">
      <c r="B118" s="8"/>
    </row>
    <row r="119" spans="2:2" ht="12.75">
      <c r="B119" s="8"/>
    </row>
    <row r="120" spans="2:2" ht="12.75">
      <c r="B120" s="8"/>
    </row>
    <row r="121" spans="2:2" ht="12.75">
      <c r="B121" s="8"/>
    </row>
    <row r="122" spans="2:2" ht="12.75">
      <c r="B122" s="8"/>
    </row>
    <row r="123" spans="2:2" ht="12.75">
      <c r="B123" s="8"/>
    </row>
    <row r="124" spans="2:2" ht="12.75">
      <c r="B124" s="8"/>
    </row>
    <row r="125" spans="2:2" ht="12.75">
      <c r="B125" s="8"/>
    </row>
    <row r="126" spans="2:2" ht="12.75">
      <c r="B126" s="8"/>
    </row>
    <row r="127" spans="2:2" ht="12.75">
      <c r="B127" s="8"/>
    </row>
    <row r="128" spans="2:2" ht="12.75">
      <c r="B128" s="8"/>
    </row>
    <row r="129" spans="2:2" ht="12.75">
      <c r="B129" s="8"/>
    </row>
    <row r="130" spans="2:2" ht="12.75">
      <c r="B130" s="8"/>
    </row>
    <row r="131" spans="2:2" ht="12.75">
      <c r="B131" s="8"/>
    </row>
    <row r="132" spans="2:2" ht="12.75">
      <c r="B132" s="8"/>
    </row>
    <row r="133" spans="2:2" ht="12.75">
      <c r="B133" s="8"/>
    </row>
    <row r="134" spans="2:2" ht="12.75">
      <c r="B134" s="8"/>
    </row>
    <row r="135" spans="2:2" ht="12.75">
      <c r="B135" s="8"/>
    </row>
    <row r="136" spans="2:2" ht="12.75">
      <c r="B136" s="8"/>
    </row>
    <row r="137" spans="2:2" ht="12.75">
      <c r="B137" s="8"/>
    </row>
    <row r="138" spans="2:2" ht="12.75">
      <c r="B138" s="8"/>
    </row>
    <row r="139" spans="2:2" ht="12.75">
      <c r="B139" s="8"/>
    </row>
    <row r="140" spans="2:2" ht="12.75">
      <c r="B140" s="8"/>
    </row>
    <row r="141" spans="2:2" ht="12.75">
      <c r="B141" s="8"/>
    </row>
    <row r="142" spans="2:2" ht="12.75">
      <c r="B142" s="8"/>
    </row>
    <row r="143" spans="2:2" ht="12.75">
      <c r="B143" s="8"/>
    </row>
    <row r="144" spans="2:2" ht="12.75">
      <c r="B144" s="8"/>
    </row>
    <row r="145" spans="2:2" ht="12.75">
      <c r="B145" s="8"/>
    </row>
    <row r="146" spans="2:2" ht="12.75">
      <c r="B146" s="8"/>
    </row>
    <row r="147" spans="2:2" ht="12.75">
      <c r="B147" s="8"/>
    </row>
    <row r="148" spans="2:2" ht="12.75">
      <c r="B148" s="8"/>
    </row>
    <row r="149" spans="2:2" ht="12.75">
      <c r="B149" s="8"/>
    </row>
    <row r="150" spans="2:2" ht="12.75">
      <c r="B150" s="8"/>
    </row>
    <row r="151" spans="2:2" ht="12.75">
      <c r="B151" s="8"/>
    </row>
    <row r="152" spans="2:2" ht="12.75">
      <c r="B152" s="8"/>
    </row>
    <row r="153" spans="2:2" ht="12.75">
      <c r="B153" s="8"/>
    </row>
    <row r="154" spans="2:2" ht="12.75">
      <c r="B154" s="8"/>
    </row>
    <row r="155" spans="2:2" ht="12.75">
      <c r="B155" s="8"/>
    </row>
    <row r="156" spans="2:2" ht="12.75">
      <c r="B156" s="8"/>
    </row>
    <row r="157" spans="2:2" ht="12.75">
      <c r="B157" s="8"/>
    </row>
    <row r="158" spans="2:2" ht="12.75">
      <c r="B158" s="8"/>
    </row>
    <row r="159" spans="2:2" ht="12.75">
      <c r="B159" s="8"/>
    </row>
    <row r="160" spans="2:2" ht="12.75">
      <c r="B160" s="8"/>
    </row>
    <row r="161" spans="2:2" ht="12.75">
      <c r="B161" s="8"/>
    </row>
    <row r="162" spans="2:2" ht="12.75">
      <c r="B162" s="8"/>
    </row>
    <row r="163" spans="2:2" ht="12.75">
      <c r="B163" s="8"/>
    </row>
    <row r="164" spans="2:2" ht="12.75">
      <c r="B164" s="8"/>
    </row>
    <row r="165" spans="2:2" ht="12.75">
      <c r="B165" s="8"/>
    </row>
    <row r="166" spans="2:2" ht="12.75">
      <c r="B166" s="8"/>
    </row>
    <row r="167" spans="2:2" ht="12.75">
      <c r="B167" s="8"/>
    </row>
    <row r="168" spans="2:2" ht="12.75">
      <c r="B168" s="8"/>
    </row>
    <row r="169" spans="2:2" ht="12.75">
      <c r="B169" s="8"/>
    </row>
    <row r="170" spans="2:2" ht="12.75">
      <c r="B170" s="8"/>
    </row>
    <row r="171" spans="2:2" ht="12.75">
      <c r="B171" s="8"/>
    </row>
    <row r="172" spans="2:2" ht="12.75">
      <c r="B172" s="8"/>
    </row>
    <row r="173" spans="2:2" ht="12.75">
      <c r="B173" s="8"/>
    </row>
    <row r="174" spans="2:2" ht="12.75">
      <c r="B174" s="8"/>
    </row>
    <row r="175" spans="2:2" ht="12.75">
      <c r="B175" s="8"/>
    </row>
    <row r="176" spans="2:2" ht="12.75">
      <c r="B176" s="8"/>
    </row>
    <row r="177" spans="2:2" ht="12.75">
      <c r="B177" s="8"/>
    </row>
    <row r="178" spans="2:2" ht="12.75">
      <c r="B178" s="8"/>
    </row>
    <row r="179" spans="2:2" ht="12.75">
      <c r="B179" s="8"/>
    </row>
    <row r="180" spans="2:2" ht="12.75">
      <c r="B180" s="8"/>
    </row>
    <row r="181" spans="2:2" ht="12.75">
      <c r="B181" s="8"/>
    </row>
    <row r="182" spans="2:2" ht="12.75">
      <c r="B182" s="8"/>
    </row>
    <row r="183" spans="2:2" ht="12.75">
      <c r="B183" s="8"/>
    </row>
    <row r="184" spans="2:2" ht="12.75">
      <c r="B184" s="8"/>
    </row>
    <row r="185" spans="2:2" ht="12.75">
      <c r="B185" s="8"/>
    </row>
    <row r="186" spans="2:2" ht="12.75">
      <c r="B186" s="8"/>
    </row>
    <row r="187" spans="2:2" ht="12.75">
      <c r="B187" s="8"/>
    </row>
    <row r="188" spans="2:2" ht="12.75">
      <c r="B188" s="8"/>
    </row>
    <row r="189" spans="2:2" ht="12.75">
      <c r="B189" s="8"/>
    </row>
    <row r="190" spans="2:2" ht="12.75">
      <c r="B190" s="8"/>
    </row>
    <row r="191" spans="2:2" ht="12.75">
      <c r="B191" s="8"/>
    </row>
    <row r="192" spans="2:2" ht="12.75">
      <c r="B192" s="8"/>
    </row>
    <row r="193" spans="2:2" ht="12.75">
      <c r="B193" s="8"/>
    </row>
    <row r="194" spans="2:2" ht="12.75">
      <c r="B194" s="8"/>
    </row>
    <row r="195" spans="2:2" ht="12.75">
      <c r="B195" s="8"/>
    </row>
    <row r="196" spans="2:2" ht="12.75">
      <c r="B196" s="8"/>
    </row>
    <row r="197" spans="2:2" ht="12.75">
      <c r="B197" s="8"/>
    </row>
    <row r="198" spans="2:2" ht="12.75">
      <c r="B198" s="8"/>
    </row>
    <row r="199" spans="2:2" ht="12.75">
      <c r="B199" s="8"/>
    </row>
    <row r="200" spans="2:2" ht="12.75">
      <c r="B200" s="8"/>
    </row>
    <row r="201" spans="2:2" ht="12.75">
      <c r="B201" s="8"/>
    </row>
    <row r="202" spans="2:2" ht="12.75">
      <c r="B202" s="8"/>
    </row>
    <row r="203" spans="2:2" ht="12.75">
      <c r="B203" s="8"/>
    </row>
    <row r="204" spans="2:2" ht="12.75">
      <c r="B204" s="8"/>
    </row>
    <row r="205" spans="2:2" ht="12.75">
      <c r="B205" s="8"/>
    </row>
    <row r="206" spans="2:2" ht="12.75">
      <c r="B206" s="8"/>
    </row>
    <row r="207" spans="2:2" ht="12.75">
      <c r="B207" s="8"/>
    </row>
    <row r="208" spans="2:2" ht="12.75">
      <c r="B208" s="8"/>
    </row>
    <row r="209" spans="2:2" ht="12.75">
      <c r="B209" s="8"/>
    </row>
    <row r="210" spans="2:2" ht="12.75">
      <c r="B210" s="8"/>
    </row>
    <row r="211" spans="2:2" ht="12.75">
      <c r="B211" s="8"/>
    </row>
    <row r="212" spans="2:2" ht="12.75">
      <c r="B212" s="8"/>
    </row>
    <row r="213" spans="2:2" ht="12.75">
      <c r="B213" s="8"/>
    </row>
    <row r="214" spans="2:2" ht="12.75">
      <c r="B214" s="8"/>
    </row>
    <row r="215" spans="2:2" ht="12.75">
      <c r="B215" s="8"/>
    </row>
    <row r="216" spans="2:2" ht="12.75">
      <c r="B216" s="8"/>
    </row>
    <row r="217" spans="2:2" ht="12.75">
      <c r="B217" s="8"/>
    </row>
    <row r="218" spans="2:2" ht="12.75">
      <c r="B218" s="8"/>
    </row>
    <row r="219" spans="2:2" ht="12.75">
      <c r="B219" s="8"/>
    </row>
    <row r="220" spans="2:2" ht="12.75">
      <c r="B220" s="8"/>
    </row>
    <row r="221" spans="2:2" ht="12.75">
      <c r="B221" s="8"/>
    </row>
    <row r="222" spans="2:2" ht="12.75">
      <c r="B222" s="8"/>
    </row>
    <row r="223" spans="2:2" ht="12.75">
      <c r="B223" s="8"/>
    </row>
    <row r="224" spans="2:2" ht="12.75">
      <c r="B224" s="8"/>
    </row>
    <row r="225" spans="2:2" ht="12.75">
      <c r="B225" s="8"/>
    </row>
    <row r="226" spans="2:2" ht="12.75">
      <c r="B226" s="8"/>
    </row>
    <row r="227" spans="2:2" ht="12.75">
      <c r="B227" s="8"/>
    </row>
    <row r="228" spans="2:2" ht="12.75">
      <c r="B228" s="8"/>
    </row>
    <row r="229" spans="2:2" ht="12.75">
      <c r="B229" s="8"/>
    </row>
    <row r="230" spans="2:2" ht="12.75">
      <c r="B230" s="8"/>
    </row>
    <row r="231" spans="2:2" ht="12.75">
      <c r="B231" s="8"/>
    </row>
    <row r="232" spans="2:2" ht="12.75">
      <c r="B232" s="8"/>
    </row>
    <row r="233" spans="2:2" ht="12.75">
      <c r="B233" s="8"/>
    </row>
    <row r="234" spans="2:2" ht="12.75">
      <c r="B234" s="8"/>
    </row>
    <row r="235" spans="2:2" ht="12.75">
      <c r="B235" s="8"/>
    </row>
    <row r="236" spans="2:2" ht="12.75">
      <c r="B236" s="8"/>
    </row>
    <row r="237" spans="2:2" ht="12.75">
      <c r="B237" s="8"/>
    </row>
    <row r="238" spans="2:2" ht="12.75">
      <c r="B238" s="8"/>
    </row>
    <row r="239" spans="2:2" ht="12.75">
      <c r="B239" s="8"/>
    </row>
    <row r="240" spans="2:2" ht="12.75">
      <c r="B240" s="8"/>
    </row>
    <row r="241" spans="2:2" ht="12.75">
      <c r="B241" s="8"/>
    </row>
    <row r="242" spans="2:2" ht="12.75">
      <c r="B242" s="8"/>
    </row>
    <row r="243" spans="2:2" ht="12.75">
      <c r="B243" s="8"/>
    </row>
    <row r="244" spans="2:2" ht="12.75">
      <c r="B244" s="8"/>
    </row>
    <row r="245" spans="2:2" ht="12.75">
      <c r="B245" s="8"/>
    </row>
    <row r="246" spans="2:2" ht="12.75">
      <c r="B246" s="8"/>
    </row>
    <row r="247" spans="2:2" ht="12.75">
      <c r="B247" s="8"/>
    </row>
    <row r="248" spans="2:2" ht="12.75">
      <c r="B248" s="8"/>
    </row>
    <row r="249" spans="2:2" ht="12.75">
      <c r="B249" s="8"/>
    </row>
    <row r="250" spans="2:2" ht="12.75">
      <c r="B250" s="8"/>
    </row>
    <row r="251" spans="2:2" ht="12.75">
      <c r="B251" s="8"/>
    </row>
    <row r="252" spans="2:2" ht="12.75">
      <c r="B252" s="8"/>
    </row>
    <row r="253" spans="2:2" ht="12.75">
      <c r="B253" s="8"/>
    </row>
    <row r="254" spans="2:2" ht="12.75">
      <c r="B254" s="8"/>
    </row>
    <row r="255" spans="2:2" ht="12.75">
      <c r="B255" s="8"/>
    </row>
    <row r="256" spans="2:2" ht="12.75">
      <c r="B256" s="8"/>
    </row>
    <row r="257" spans="2:2" ht="12.75">
      <c r="B257" s="8"/>
    </row>
    <row r="258" spans="2:2" ht="12.75">
      <c r="B258" s="8"/>
    </row>
    <row r="259" spans="2:2" ht="12.75">
      <c r="B259" s="8"/>
    </row>
    <row r="260" spans="2:2" ht="12.75">
      <c r="B260" s="8"/>
    </row>
    <row r="261" spans="2:2" ht="12.75">
      <c r="B261" s="8"/>
    </row>
    <row r="262" spans="2:2" ht="12.75">
      <c r="B262" s="8"/>
    </row>
    <row r="263" spans="2:2" ht="12.75">
      <c r="B263" s="8"/>
    </row>
    <row r="264" spans="2:2" ht="12.75">
      <c r="B264" s="8"/>
    </row>
    <row r="265" spans="2:2" ht="12.75">
      <c r="B265" s="8"/>
    </row>
    <row r="266" spans="2:2" ht="12.75">
      <c r="B266" s="8"/>
    </row>
    <row r="267" spans="2:2" ht="12.75">
      <c r="B267" s="8"/>
    </row>
    <row r="268" spans="2:2" ht="12.75">
      <c r="B268" s="8"/>
    </row>
    <row r="269" spans="2:2" ht="12.75">
      <c r="B269" s="8"/>
    </row>
    <row r="270" spans="2:2" ht="12.75">
      <c r="B270" s="8"/>
    </row>
    <row r="271" spans="2:2" ht="12.75">
      <c r="B271" s="8"/>
    </row>
    <row r="272" spans="2:2" ht="12.75">
      <c r="B272" s="8"/>
    </row>
    <row r="273" spans="2:2" ht="12.75">
      <c r="B273" s="8"/>
    </row>
    <row r="274" spans="2:2" ht="12.75">
      <c r="B274" s="8"/>
    </row>
    <row r="275" spans="2:2" ht="12.75">
      <c r="B275" s="8"/>
    </row>
    <row r="276" spans="2:2" ht="12.75">
      <c r="B276" s="8"/>
    </row>
    <row r="277" spans="2:2" ht="12.75">
      <c r="B277" s="8"/>
    </row>
    <row r="278" spans="2:2" ht="12.75">
      <c r="B278" s="8"/>
    </row>
    <row r="279" spans="2:2" ht="12.75">
      <c r="B279" s="8"/>
    </row>
    <row r="280" spans="2:2" ht="12.75">
      <c r="B280" s="8"/>
    </row>
    <row r="281" spans="2:2" ht="12.75">
      <c r="B281" s="8"/>
    </row>
    <row r="282" spans="2:2" ht="12.75">
      <c r="B282" s="8"/>
    </row>
    <row r="283" spans="2:2" ht="12.75">
      <c r="B283" s="8"/>
    </row>
    <row r="284" spans="2:2" ht="12.75">
      <c r="B284" s="8"/>
    </row>
    <row r="285" spans="2:2" ht="12.75">
      <c r="B285" s="8"/>
    </row>
    <row r="286" spans="2:2" ht="12.75">
      <c r="B286" s="8"/>
    </row>
    <row r="287" spans="2:2" ht="12.75">
      <c r="B287" s="8"/>
    </row>
    <row r="288" spans="2:2" ht="12.75">
      <c r="B288" s="8"/>
    </row>
    <row r="289" spans="2:2" ht="12.75">
      <c r="B289" s="8"/>
    </row>
    <row r="290" spans="2:2" ht="12.75">
      <c r="B290" s="8"/>
    </row>
    <row r="291" spans="2:2" ht="12.75">
      <c r="B291" s="8"/>
    </row>
    <row r="292" spans="2:2" ht="12.75">
      <c r="B292" s="8"/>
    </row>
    <row r="293" spans="2:2" ht="12.75">
      <c r="B293" s="8"/>
    </row>
    <row r="294" spans="2:2" ht="12.75">
      <c r="B294" s="8"/>
    </row>
    <row r="295" spans="2:2" ht="12.75">
      <c r="B295" s="8"/>
    </row>
    <row r="296" spans="2:2" ht="12.75">
      <c r="B296" s="8"/>
    </row>
    <row r="297" spans="2:2" ht="12.75">
      <c r="B297" s="8"/>
    </row>
    <row r="298" spans="2:2" ht="12.75">
      <c r="B298" s="8"/>
    </row>
    <row r="299" spans="2:2" ht="12.75">
      <c r="B299" s="8"/>
    </row>
    <row r="300" spans="2:2" ht="12.75">
      <c r="B300" s="8"/>
    </row>
    <row r="301" spans="2:2" ht="12.75">
      <c r="B301" s="8"/>
    </row>
    <row r="302" spans="2:2" ht="12.75">
      <c r="B302" s="8"/>
    </row>
    <row r="303" spans="2:2" ht="12.75">
      <c r="B303" s="8"/>
    </row>
    <row r="304" spans="2:2" ht="12.75">
      <c r="B304" s="8"/>
    </row>
    <row r="305" spans="2:2" ht="12.75">
      <c r="B305" s="8"/>
    </row>
    <row r="306" spans="2:2" ht="12.75">
      <c r="B306" s="8"/>
    </row>
    <row r="307" spans="2:2" ht="12.75">
      <c r="B307" s="8"/>
    </row>
    <row r="308" spans="2:2" ht="12.75">
      <c r="B308" s="8"/>
    </row>
    <row r="309" spans="2:2" ht="12.75">
      <c r="B309" s="8"/>
    </row>
    <row r="310" spans="2:2" ht="12.75">
      <c r="B310" s="8"/>
    </row>
    <row r="311" spans="2:2" ht="12.75">
      <c r="B311" s="8"/>
    </row>
    <row r="312" spans="2:2" ht="12.75">
      <c r="B312" s="8"/>
    </row>
    <row r="313" spans="2:2" ht="12.75">
      <c r="B313" s="8"/>
    </row>
    <row r="314" spans="2:2" ht="12.75">
      <c r="B314" s="8"/>
    </row>
    <row r="315" spans="2:2" ht="12.75">
      <c r="B315" s="8"/>
    </row>
    <row r="316" spans="2:2" ht="12.75">
      <c r="B316" s="8"/>
    </row>
    <row r="317" spans="2:2" ht="12.75">
      <c r="B317" s="8"/>
    </row>
    <row r="318" spans="2:2" ht="12.75">
      <c r="B318" s="8"/>
    </row>
    <row r="319" spans="2:2" ht="12.75">
      <c r="B319" s="8"/>
    </row>
    <row r="320" spans="2:2" ht="12.75">
      <c r="B320" s="8"/>
    </row>
    <row r="321" spans="2:2" ht="12.75">
      <c r="B321" s="8"/>
    </row>
    <row r="322" spans="2:2" ht="12.75">
      <c r="B322" s="8"/>
    </row>
    <row r="323" spans="2:2" ht="12.75">
      <c r="B323" s="8"/>
    </row>
    <row r="324" spans="2:2" ht="12.75">
      <c r="B324" s="8"/>
    </row>
    <row r="325" spans="2:2" ht="12.75">
      <c r="B325" s="8"/>
    </row>
    <row r="326" spans="2:2" ht="12.75">
      <c r="B326" s="8"/>
    </row>
    <row r="327" spans="2:2" ht="12.75">
      <c r="B327" s="8"/>
    </row>
    <row r="328" spans="2:2" ht="12.75">
      <c r="B328" s="8"/>
    </row>
    <row r="329" spans="2:2" ht="12.75">
      <c r="B329" s="8"/>
    </row>
    <row r="330" spans="2:2" ht="12.75">
      <c r="B330" s="8"/>
    </row>
    <row r="331" spans="2:2" ht="12.75">
      <c r="B331" s="8"/>
    </row>
    <row r="332" spans="2:2" ht="12.75">
      <c r="B332" s="8"/>
    </row>
    <row r="333" spans="2:2" ht="12.75">
      <c r="B333" s="8"/>
    </row>
    <row r="334" spans="2:2" ht="12.75">
      <c r="B334" s="8"/>
    </row>
    <row r="335" spans="2:2" ht="12.75">
      <c r="B335" s="8"/>
    </row>
    <row r="336" spans="2:2" ht="12.75">
      <c r="B336" s="8"/>
    </row>
    <row r="337" spans="2:2" ht="12.75">
      <c r="B337" s="8"/>
    </row>
    <row r="338" spans="2:2" ht="12.75">
      <c r="B338" s="8"/>
    </row>
    <row r="339" spans="2:2" ht="12.75">
      <c r="B339" s="8"/>
    </row>
    <row r="340" spans="2:2" ht="12.75">
      <c r="B340" s="8"/>
    </row>
    <row r="341" spans="2:2" ht="12.75">
      <c r="B341" s="8"/>
    </row>
    <row r="342" spans="2:2" ht="12.75">
      <c r="B342" s="8"/>
    </row>
    <row r="343" spans="2:2" ht="12.75">
      <c r="B343" s="8"/>
    </row>
    <row r="344" spans="2:2" ht="12.75">
      <c r="B344" s="8"/>
    </row>
    <row r="345" spans="2:2" ht="12.75">
      <c r="B345" s="8"/>
    </row>
    <row r="346" spans="2:2" ht="12.75">
      <c r="B346" s="8"/>
    </row>
    <row r="347" spans="2:2" ht="12.75">
      <c r="B347" s="8"/>
    </row>
    <row r="348" spans="2:2" ht="12.75">
      <c r="B348" s="8"/>
    </row>
    <row r="349" spans="2:2" ht="12.75">
      <c r="B349" s="8"/>
    </row>
    <row r="350" spans="2:2" ht="12.75">
      <c r="B350" s="8"/>
    </row>
    <row r="351" spans="2:2" ht="12.75">
      <c r="B351" s="8"/>
    </row>
    <row r="352" spans="2:2" ht="12.75">
      <c r="B352" s="8"/>
    </row>
    <row r="353" spans="2:2" ht="12.75">
      <c r="B353" s="8"/>
    </row>
    <row r="354" spans="2:2" ht="12.75">
      <c r="B354" s="8"/>
    </row>
    <row r="355" spans="2:2" ht="12.75">
      <c r="B355" s="8"/>
    </row>
    <row r="356" spans="2:2" ht="12.75">
      <c r="B356" s="8"/>
    </row>
    <row r="357" spans="2:2" ht="12.75">
      <c r="B357" s="8"/>
    </row>
    <row r="358" spans="2:2" ht="12.75">
      <c r="B358" s="8"/>
    </row>
    <row r="359" spans="2:2" ht="12.75">
      <c r="B359" s="8"/>
    </row>
    <row r="360" spans="2:2" ht="12.75">
      <c r="B360" s="8"/>
    </row>
    <row r="361" spans="2:2" ht="12.75">
      <c r="B361" s="8"/>
    </row>
    <row r="362" spans="2:2" ht="12.75">
      <c r="B362" s="8"/>
    </row>
    <row r="363" spans="2:2" ht="12.75">
      <c r="B363" s="8"/>
    </row>
    <row r="364" spans="2:2" ht="12.75">
      <c r="B364" s="8"/>
    </row>
    <row r="365" spans="2:2" ht="12.75">
      <c r="B365" s="8"/>
    </row>
    <row r="366" spans="2:2" ht="12.75">
      <c r="B366" s="8"/>
    </row>
    <row r="367" spans="2:2" ht="12.75">
      <c r="B367" s="8"/>
    </row>
    <row r="368" spans="2:2" ht="12.75">
      <c r="B368" s="8"/>
    </row>
    <row r="369" spans="2:2" ht="12.75">
      <c r="B369" s="8"/>
    </row>
    <row r="370" spans="2:2" ht="12.75">
      <c r="B370" s="8"/>
    </row>
    <row r="371" spans="2:2" ht="12.75">
      <c r="B371" s="8"/>
    </row>
    <row r="372" spans="2:2" ht="12.75">
      <c r="B372" s="8"/>
    </row>
    <row r="373" spans="2:2" ht="12.75">
      <c r="B373" s="8"/>
    </row>
    <row r="374" spans="2:2" ht="12.75">
      <c r="B374" s="8"/>
    </row>
    <row r="375" spans="2:2" ht="12.75">
      <c r="B375" s="8"/>
    </row>
    <row r="376" spans="2:2" ht="12.75">
      <c r="B376" s="8"/>
    </row>
    <row r="377" spans="2:2" ht="12.75">
      <c r="B377" s="8"/>
    </row>
    <row r="378" spans="2:2" ht="12.75">
      <c r="B378" s="8"/>
    </row>
    <row r="379" spans="2:2" ht="12.75">
      <c r="B379" s="8"/>
    </row>
    <row r="380" spans="2:2" ht="12.75">
      <c r="B380" s="8"/>
    </row>
    <row r="381" spans="2:2" ht="12.75">
      <c r="B381" s="8"/>
    </row>
    <row r="382" spans="2:2" ht="12.75">
      <c r="B382" s="8"/>
    </row>
    <row r="383" spans="2:2" ht="12.75">
      <c r="B383" s="8"/>
    </row>
    <row r="384" spans="2:2" ht="12.75">
      <c r="B384" s="8"/>
    </row>
    <row r="385" spans="2:2" ht="12.75">
      <c r="B385" s="8"/>
    </row>
    <row r="386" spans="2:2" ht="12.75">
      <c r="B386" s="8"/>
    </row>
    <row r="387" spans="2:2" ht="12.75">
      <c r="B387" s="8"/>
    </row>
    <row r="388" spans="2:2" ht="12.75">
      <c r="B388" s="8"/>
    </row>
    <row r="389" spans="2:2" ht="12.75">
      <c r="B389" s="8"/>
    </row>
    <row r="390" spans="2:2" ht="12.75">
      <c r="B390" s="8"/>
    </row>
    <row r="391" spans="2:2" ht="12.75">
      <c r="B391" s="8"/>
    </row>
    <row r="392" spans="2:2" ht="12.75">
      <c r="B392" s="8"/>
    </row>
    <row r="393" spans="2:2" ht="12.75">
      <c r="B393" s="8"/>
    </row>
    <row r="394" spans="2:2" ht="12.75">
      <c r="B394" s="8"/>
    </row>
    <row r="395" spans="2:2" ht="12.75">
      <c r="B395" s="8"/>
    </row>
    <row r="396" spans="2:2" ht="12.75">
      <c r="B396" s="8"/>
    </row>
    <row r="397" spans="2:2" ht="12.75">
      <c r="B397" s="8"/>
    </row>
    <row r="398" spans="2:2" ht="12.75">
      <c r="B398" s="8"/>
    </row>
    <row r="399" spans="2:2" ht="12.75">
      <c r="B399" s="8"/>
    </row>
    <row r="400" spans="2:2" ht="12.75">
      <c r="B400" s="8"/>
    </row>
    <row r="401" spans="2:2" ht="12.75">
      <c r="B401" s="8"/>
    </row>
    <row r="402" spans="2:2" ht="12.75">
      <c r="B402" s="8"/>
    </row>
    <row r="403" spans="2:2" ht="12.75">
      <c r="B403" s="8"/>
    </row>
    <row r="404" spans="2:2" ht="12.75">
      <c r="B404" s="8"/>
    </row>
    <row r="405" spans="2:2" ht="12.75">
      <c r="B405" s="8"/>
    </row>
    <row r="406" spans="2:2" ht="12.75">
      <c r="B406" s="8"/>
    </row>
    <row r="407" spans="2:2" ht="12.75">
      <c r="B407" s="8"/>
    </row>
    <row r="408" spans="2:2" ht="12.75">
      <c r="B408" s="8"/>
    </row>
    <row r="409" spans="2:2" ht="12.75">
      <c r="B409" s="8"/>
    </row>
    <row r="410" spans="2:2" ht="12.75">
      <c r="B410" s="8"/>
    </row>
    <row r="411" spans="2:2" ht="12.75">
      <c r="B411" s="8"/>
    </row>
    <row r="412" spans="2:2" ht="12.75">
      <c r="B412" s="8"/>
    </row>
    <row r="413" spans="2:2" ht="12.75">
      <c r="B413" s="8"/>
    </row>
    <row r="414" spans="2:2" ht="12.75">
      <c r="B414" s="8"/>
    </row>
    <row r="415" spans="2:2" ht="12.75">
      <c r="B415" s="8"/>
    </row>
    <row r="416" spans="2:2" ht="12.75">
      <c r="B416" s="8"/>
    </row>
    <row r="417" spans="2:2" ht="12.75">
      <c r="B417" s="8"/>
    </row>
    <row r="418" spans="2:2" ht="12.75">
      <c r="B418" s="8"/>
    </row>
    <row r="419" spans="2:2" ht="12.75">
      <c r="B419" s="8"/>
    </row>
    <row r="420" spans="2:2" ht="12.75">
      <c r="B420" s="8"/>
    </row>
    <row r="421" spans="2:2" ht="12.75">
      <c r="B421" s="8"/>
    </row>
    <row r="422" spans="2:2" ht="12.75">
      <c r="B422" s="8"/>
    </row>
    <row r="423" spans="2:2" ht="12.75">
      <c r="B423" s="8"/>
    </row>
    <row r="424" spans="2:2" ht="12.75">
      <c r="B424" s="8"/>
    </row>
    <row r="425" spans="2:2" ht="12.75">
      <c r="B425" s="8"/>
    </row>
    <row r="426" spans="2:2" ht="12.75">
      <c r="B426" s="8"/>
    </row>
    <row r="427" spans="2:2" ht="12.75">
      <c r="B427" s="8"/>
    </row>
    <row r="428" spans="2:2" ht="12.75">
      <c r="B428" s="8"/>
    </row>
    <row r="429" spans="2:2" ht="12.75">
      <c r="B429" s="8"/>
    </row>
    <row r="430" spans="2:2" ht="12.75">
      <c r="B430" s="8"/>
    </row>
    <row r="431" spans="2:2" ht="12.75">
      <c r="B431" s="8"/>
    </row>
    <row r="432" spans="2:2" ht="12.75">
      <c r="B432" s="8"/>
    </row>
    <row r="433" spans="2:2" ht="12.75">
      <c r="B433" s="8"/>
    </row>
    <row r="434" spans="2:2" ht="12.75">
      <c r="B434" s="8"/>
    </row>
    <row r="435" spans="2:2" ht="12.75">
      <c r="B435" s="8"/>
    </row>
    <row r="436" spans="2:2" ht="12.75">
      <c r="B436" s="8"/>
    </row>
    <row r="437" spans="2:2" ht="12.75">
      <c r="B437" s="8"/>
    </row>
    <row r="438" spans="2:2" ht="12.75">
      <c r="B438" s="8"/>
    </row>
    <row r="439" spans="2:2" ht="12.75">
      <c r="B439" s="8"/>
    </row>
    <row r="440" spans="2:2" ht="12.75">
      <c r="B440" s="8"/>
    </row>
    <row r="441" spans="2:2" ht="12.75">
      <c r="B441" s="8"/>
    </row>
    <row r="442" spans="2:2" ht="12.75">
      <c r="B442" s="8"/>
    </row>
    <row r="443" spans="2:2" ht="12.75">
      <c r="B443" s="8"/>
    </row>
    <row r="444" spans="2:2" ht="12.75">
      <c r="B444" s="8"/>
    </row>
    <row r="445" spans="2:2" ht="12.75">
      <c r="B445" s="8"/>
    </row>
    <row r="446" spans="2:2" ht="12.75">
      <c r="B446" s="8"/>
    </row>
    <row r="447" spans="2:2" ht="12.75">
      <c r="B447" s="8"/>
    </row>
    <row r="448" spans="2:2" ht="12.75">
      <c r="B448" s="8"/>
    </row>
    <row r="449" spans="2:2" ht="12.75">
      <c r="B449" s="8"/>
    </row>
    <row r="450" spans="2:2" ht="12.75">
      <c r="B450" s="8"/>
    </row>
    <row r="451" spans="2:2" ht="12.75">
      <c r="B451" s="8"/>
    </row>
    <row r="452" spans="2:2" ht="12.75">
      <c r="B452" s="8"/>
    </row>
    <row r="453" spans="2:2" ht="12.75">
      <c r="B453" s="8"/>
    </row>
    <row r="454" spans="2:2" ht="12.75">
      <c r="B454" s="8"/>
    </row>
    <row r="455" spans="2:2" ht="12.75">
      <c r="B455" s="8"/>
    </row>
    <row r="456" spans="2:2" ht="12.75">
      <c r="B456" s="8"/>
    </row>
    <row r="457" spans="2:2" ht="12.75">
      <c r="B457" s="8"/>
    </row>
    <row r="458" spans="2:2" ht="12.75">
      <c r="B458" s="8"/>
    </row>
    <row r="459" spans="2:2" ht="12.75">
      <c r="B459" s="8"/>
    </row>
    <row r="460" spans="2:2" ht="12.75">
      <c r="B460" s="8"/>
    </row>
    <row r="461" spans="2:2" ht="12.75">
      <c r="B461" s="8"/>
    </row>
    <row r="462" spans="2:2" ht="12.75">
      <c r="B462" s="8"/>
    </row>
    <row r="463" spans="2:2" ht="12.75">
      <c r="B463" s="8"/>
    </row>
    <row r="464" spans="2:2" ht="12.75">
      <c r="B464" s="8"/>
    </row>
    <row r="465" spans="2:2" ht="12.75">
      <c r="B465" s="8"/>
    </row>
    <row r="466" spans="2:2" ht="12.75">
      <c r="B466" s="8"/>
    </row>
    <row r="467" spans="2:2" ht="12.75">
      <c r="B467" s="8"/>
    </row>
    <row r="468" spans="2:2" ht="12.75">
      <c r="B468" s="8"/>
    </row>
    <row r="469" spans="2:2" ht="12.75">
      <c r="B469" s="8"/>
    </row>
    <row r="470" spans="2:2" ht="12.75">
      <c r="B470" s="8"/>
    </row>
    <row r="471" spans="2:2" ht="12.75">
      <c r="B471" s="8"/>
    </row>
    <row r="472" spans="2:2" ht="12.75">
      <c r="B472" s="8"/>
    </row>
    <row r="473" spans="2:2" ht="12.75">
      <c r="B473" s="8"/>
    </row>
    <row r="474" spans="2:2" ht="12.75">
      <c r="B474" s="8"/>
    </row>
    <row r="475" spans="2:2" ht="12.75">
      <c r="B475" s="8"/>
    </row>
    <row r="476" spans="2:2" ht="12.75">
      <c r="B476" s="8"/>
    </row>
    <row r="477" spans="2:2" ht="12.75">
      <c r="B477" s="8"/>
    </row>
    <row r="478" spans="2:2" ht="12.75">
      <c r="B478" s="8"/>
    </row>
    <row r="479" spans="2:2" ht="12.75">
      <c r="B479" s="8"/>
    </row>
    <row r="480" spans="2:2" ht="12.75">
      <c r="B480" s="8"/>
    </row>
    <row r="481" spans="2:2" ht="12.75">
      <c r="B481" s="8"/>
    </row>
    <row r="482" spans="2:2" ht="12.75">
      <c r="B482" s="8"/>
    </row>
    <row r="483" spans="2:2" ht="12.75">
      <c r="B483" s="8"/>
    </row>
    <row r="484" spans="2:2" ht="12.75">
      <c r="B484" s="8"/>
    </row>
    <row r="485" spans="2:2" ht="12.75">
      <c r="B485" s="8"/>
    </row>
    <row r="486" spans="2:2" ht="12.75">
      <c r="B486" s="8"/>
    </row>
    <row r="487" spans="2:2" ht="12.75">
      <c r="B487" s="8"/>
    </row>
    <row r="488" spans="2:2" ht="12.75">
      <c r="B488" s="8"/>
    </row>
    <row r="489" spans="2:2" ht="12.75">
      <c r="B489" s="8"/>
    </row>
    <row r="490" spans="2:2" ht="12.75">
      <c r="B490" s="8"/>
    </row>
    <row r="491" spans="2:2" ht="12.75">
      <c r="B491" s="8"/>
    </row>
    <row r="492" spans="2:2" ht="12.75">
      <c r="B492" s="8"/>
    </row>
    <row r="493" spans="2:2" ht="12.75">
      <c r="B493" s="8"/>
    </row>
    <row r="494" spans="2:2" ht="12.75">
      <c r="B494" s="8"/>
    </row>
    <row r="495" spans="2:2" ht="12.75">
      <c r="B495" s="8"/>
    </row>
    <row r="496" spans="2:2" ht="12.75">
      <c r="B496" s="8"/>
    </row>
    <row r="497" spans="2:2" ht="12.75">
      <c r="B497" s="8"/>
    </row>
    <row r="498" spans="2:2" ht="12.75">
      <c r="B498" s="8"/>
    </row>
    <row r="499" spans="2:2" ht="12.75">
      <c r="B499" s="8"/>
    </row>
    <row r="500" spans="2:2" ht="12.75">
      <c r="B500" s="8"/>
    </row>
    <row r="501" spans="2:2" ht="12.75">
      <c r="B501" s="8"/>
    </row>
    <row r="502" spans="2:2" ht="12.75">
      <c r="B502" s="8"/>
    </row>
    <row r="503" spans="2:2" ht="12.75">
      <c r="B503" s="8"/>
    </row>
    <row r="504" spans="2:2" ht="12.75">
      <c r="B504" s="8"/>
    </row>
    <row r="505" spans="2:2" ht="12.75">
      <c r="B505" s="8"/>
    </row>
    <row r="506" spans="2:2" ht="12.75">
      <c r="B506" s="8"/>
    </row>
    <row r="507" spans="2:2" ht="12.75">
      <c r="B507" s="8"/>
    </row>
    <row r="508" spans="2:2" ht="12.75">
      <c r="B508" s="8"/>
    </row>
    <row r="509" spans="2:2" ht="12.75">
      <c r="B509" s="8"/>
    </row>
    <row r="510" spans="2:2" ht="12.75">
      <c r="B510" s="8"/>
    </row>
    <row r="511" spans="2:2" ht="12.75">
      <c r="B511" s="8"/>
    </row>
    <row r="512" spans="2:2" ht="12.75">
      <c r="B512" s="8"/>
    </row>
    <row r="513" spans="2:2" ht="12.75">
      <c r="B513" s="8"/>
    </row>
    <row r="514" spans="2:2" ht="12.75">
      <c r="B514" s="8"/>
    </row>
    <row r="515" spans="2:2" ht="12.75">
      <c r="B515" s="8"/>
    </row>
    <row r="516" spans="2:2" ht="12.75">
      <c r="B516" s="8"/>
    </row>
    <row r="517" spans="2:2" ht="12.75">
      <c r="B517" s="8"/>
    </row>
    <row r="518" spans="2:2" ht="12.75">
      <c r="B518" s="8"/>
    </row>
    <row r="519" spans="2:2" ht="12.75">
      <c r="B519" s="8"/>
    </row>
    <row r="520" spans="2:2" ht="12.75">
      <c r="B520" s="8"/>
    </row>
    <row r="521" spans="2:2" ht="12.75">
      <c r="B521" s="8"/>
    </row>
    <row r="522" spans="2:2" ht="12.75">
      <c r="B522" s="8"/>
    </row>
    <row r="523" spans="2:2" ht="12.75">
      <c r="B523" s="8"/>
    </row>
    <row r="524" spans="2:2" ht="12.75">
      <c r="B524" s="8"/>
    </row>
    <row r="525" spans="2:2" ht="12.75">
      <c r="B525" s="8"/>
    </row>
    <row r="526" spans="2:2" ht="12.75">
      <c r="B526" s="8"/>
    </row>
    <row r="527" spans="2:2" ht="12.75">
      <c r="B527" s="8"/>
    </row>
    <row r="528" spans="2:2" ht="12.75">
      <c r="B528" s="8"/>
    </row>
    <row r="529" spans="2:2" ht="12.75">
      <c r="B529" s="8"/>
    </row>
    <row r="530" spans="2:2" ht="12.75">
      <c r="B530" s="8"/>
    </row>
    <row r="531" spans="2:2" ht="12.75">
      <c r="B531" s="8"/>
    </row>
    <row r="532" spans="2:2" ht="12.75">
      <c r="B532" s="8"/>
    </row>
    <row r="533" spans="2:2" ht="12.75">
      <c r="B533" s="8"/>
    </row>
    <row r="534" spans="2:2" ht="12.75">
      <c r="B534" s="8"/>
    </row>
    <row r="535" spans="2:2" ht="12.75">
      <c r="B535" s="8"/>
    </row>
    <row r="536" spans="2:2" ht="12.75">
      <c r="B536" s="8"/>
    </row>
    <row r="537" spans="2:2" ht="12.75">
      <c r="B537" s="8"/>
    </row>
    <row r="538" spans="2:2" ht="12.75">
      <c r="B538" s="8"/>
    </row>
    <row r="539" spans="2:2" ht="12.75">
      <c r="B539" s="8"/>
    </row>
    <row r="540" spans="2:2" ht="12.75">
      <c r="B540" s="8"/>
    </row>
    <row r="541" spans="2:2" ht="12.75">
      <c r="B541" s="8"/>
    </row>
    <row r="542" spans="2:2" ht="12.75">
      <c r="B542" s="8"/>
    </row>
    <row r="543" spans="2:2" ht="12.75">
      <c r="B543" s="8"/>
    </row>
    <row r="544" spans="2:2" ht="12.75">
      <c r="B544" s="8"/>
    </row>
    <row r="545" spans="2:2" ht="12.75">
      <c r="B545" s="8"/>
    </row>
    <row r="546" spans="2:2" ht="12.75">
      <c r="B546" s="8"/>
    </row>
    <row r="547" spans="2:2" ht="12.75">
      <c r="B547" s="8"/>
    </row>
    <row r="548" spans="2:2" ht="12.75">
      <c r="B548" s="8"/>
    </row>
    <row r="549" spans="2:2" ht="12.75">
      <c r="B549" s="8"/>
    </row>
    <row r="550" spans="2:2" ht="12.75">
      <c r="B550" s="8"/>
    </row>
    <row r="551" spans="2:2" ht="12.75">
      <c r="B551" s="8"/>
    </row>
    <row r="552" spans="2:2" ht="12.75">
      <c r="B552" s="8"/>
    </row>
    <row r="553" spans="2:2" ht="12.75">
      <c r="B553" s="8"/>
    </row>
    <row r="554" spans="2:2" ht="12.75">
      <c r="B554" s="8"/>
    </row>
    <row r="555" spans="2:2" ht="12.75">
      <c r="B555" s="8"/>
    </row>
    <row r="556" spans="2:2" ht="12.75">
      <c r="B556" s="8"/>
    </row>
    <row r="557" spans="2:2" ht="12.75">
      <c r="B557" s="8"/>
    </row>
    <row r="558" spans="2:2" ht="12.75">
      <c r="B558" s="8"/>
    </row>
    <row r="559" spans="2:2" ht="12.75">
      <c r="B559" s="8"/>
    </row>
    <row r="560" spans="2:2" ht="12.75">
      <c r="B560" s="8"/>
    </row>
    <row r="561" spans="2:2" ht="12.75">
      <c r="B561" s="8"/>
    </row>
    <row r="562" spans="2:2" ht="12.75">
      <c r="B562" s="8"/>
    </row>
    <row r="563" spans="2:2" ht="12.75">
      <c r="B563" s="8"/>
    </row>
    <row r="564" spans="2:2" ht="12.75">
      <c r="B564" s="8"/>
    </row>
    <row r="565" spans="2:2" ht="12.75">
      <c r="B565" s="8"/>
    </row>
    <row r="566" spans="2:2" ht="12.75">
      <c r="B566" s="8"/>
    </row>
    <row r="567" spans="2:2" ht="12.75">
      <c r="B567" s="8"/>
    </row>
    <row r="568" spans="2:2" ht="12.75">
      <c r="B568" s="8"/>
    </row>
    <row r="569" spans="2:2" ht="12.75">
      <c r="B569" s="8"/>
    </row>
    <row r="570" spans="2:2" ht="12.75">
      <c r="B570" s="8"/>
    </row>
    <row r="571" spans="2:2" ht="12.75">
      <c r="B571" s="8"/>
    </row>
    <row r="572" spans="2:2" ht="12.75">
      <c r="B572" s="8"/>
    </row>
    <row r="573" spans="2:2" ht="12.75">
      <c r="B573" s="8"/>
    </row>
    <row r="574" spans="2:2" ht="12.75">
      <c r="B574" s="8"/>
    </row>
    <row r="575" spans="2:2" ht="12.75">
      <c r="B575" s="8"/>
    </row>
    <row r="576" spans="2:2" ht="12.75">
      <c r="B576" s="8"/>
    </row>
    <row r="577" spans="2:2" ht="12.75">
      <c r="B577" s="8"/>
    </row>
    <row r="578" spans="2:2" ht="12.75">
      <c r="B578" s="8"/>
    </row>
    <row r="579" spans="2:2" ht="12.75">
      <c r="B579" s="8"/>
    </row>
    <row r="580" spans="2:2" ht="12.75">
      <c r="B580" s="8"/>
    </row>
    <row r="581" spans="2:2" ht="12.75">
      <c r="B581" s="8"/>
    </row>
    <row r="582" spans="2:2" ht="12.75">
      <c r="B582" s="8"/>
    </row>
    <row r="583" spans="2:2" ht="12.75">
      <c r="B583" s="8"/>
    </row>
    <row r="584" spans="2:2" ht="12.75">
      <c r="B584" s="8"/>
    </row>
    <row r="585" spans="2:2" ht="12.75">
      <c r="B585" s="8"/>
    </row>
    <row r="586" spans="2:2" ht="12.75">
      <c r="B586" s="8"/>
    </row>
    <row r="587" spans="2:2" ht="12.75">
      <c r="B587" s="8"/>
    </row>
    <row r="588" spans="2:2" ht="12.75">
      <c r="B588" s="8"/>
    </row>
    <row r="589" spans="2:2" ht="12.75">
      <c r="B589" s="8"/>
    </row>
    <row r="590" spans="2:2" ht="12.75">
      <c r="B590" s="8"/>
    </row>
    <row r="591" spans="2:2" ht="12.75">
      <c r="B591" s="8"/>
    </row>
    <row r="592" spans="2:2" ht="12.75">
      <c r="B592" s="8"/>
    </row>
    <row r="593" spans="2:2" ht="12.75">
      <c r="B593" s="8"/>
    </row>
    <row r="594" spans="2:2" ht="12.75">
      <c r="B594" s="8"/>
    </row>
    <row r="595" spans="2:2" ht="12.75">
      <c r="B595" s="8"/>
    </row>
    <row r="596" spans="2:2" ht="12.75">
      <c r="B596" s="8"/>
    </row>
    <row r="597" spans="2:2" ht="12.75">
      <c r="B597" s="8"/>
    </row>
    <row r="598" spans="2:2" ht="12.75">
      <c r="B598" s="8"/>
    </row>
    <row r="599" spans="2:2" ht="12.75">
      <c r="B599" s="8"/>
    </row>
    <row r="600" spans="2:2" ht="12.75">
      <c r="B600" s="8"/>
    </row>
    <row r="601" spans="2:2" ht="12.75">
      <c r="B601" s="8"/>
    </row>
    <row r="602" spans="2:2" ht="12.75">
      <c r="B602" s="8"/>
    </row>
    <row r="603" spans="2:2" ht="12.75">
      <c r="B603" s="8"/>
    </row>
    <row r="604" spans="2:2" ht="12.75">
      <c r="B604" s="8"/>
    </row>
    <row r="605" spans="2:2" ht="12.75">
      <c r="B605" s="8"/>
    </row>
    <row r="606" spans="2:2" ht="12.75">
      <c r="B606" s="8"/>
    </row>
    <row r="607" spans="2:2" ht="12.75">
      <c r="B607" s="8"/>
    </row>
    <row r="608" spans="2:2" ht="12.75">
      <c r="B608" s="8"/>
    </row>
    <row r="609" spans="2:2" ht="12.75">
      <c r="B609" s="8"/>
    </row>
    <row r="610" spans="2:2" ht="12.75">
      <c r="B610" s="8"/>
    </row>
    <row r="611" spans="2:2" ht="12.75">
      <c r="B611" s="8"/>
    </row>
    <row r="612" spans="2:2" ht="12.75">
      <c r="B612" s="8"/>
    </row>
    <row r="613" spans="2:2" ht="12.75">
      <c r="B613" s="8"/>
    </row>
    <row r="614" spans="2:2" ht="12.75">
      <c r="B614" s="8"/>
    </row>
    <row r="615" spans="2:2" ht="12.75">
      <c r="B615" s="8"/>
    </row>
    <row r="616" spans="2:2" ht="12.75">
      <c r="B616" s="8"/>
    </row>
    <row r="617" spans="2:2" ht="12.75">
      <c r="B617" s="8"/>
    </row>
    <row r="618" spans="2:2" ht="12.75">
      <c r="B618" s="8"/>
    </row>
    <row r="619" spans="2:2" ht="12.75">
      <c r="B619" s="8"/>
    </row>
    <row r="620" spans="2:2" ht="12.75">
      <c r="B620" s="8"/>
    </row>
    <row r="621" spans="2:2" ht="12.75">
      <c r="B621" s="8"/>
    </row>
    <row r="622" spans="2:2" ht="12.75">
      <c r="B622" s="8"/>
    </row>
    <row r="623" spans="2:2" ht="12.75">
      <c r="B623" s="8"/>
    </row>
    <row r="624" spans="2:2" ht="12.75">
      <c r="B624" s="8"/>
    </row>
    <row r="625" spans="2:2" ht="12.75">
      <c r="B625" s="8"/>
    </row>
    <row r="626" spans="2:2" ht="12.75">
      <c r="B626" s="8"/>
    </row>
    <row r="627" spans="2:2" ht="12.75">
      <c r="B627" s="8"/>
    </row>
    <row r="628" spans="2:2" ht="12.75">
      <c r="B628" s="8"/>
    </row>
    <row r="629" spans="2:2" ht="12.75">
      <c r="B629" s="8"/>
    </row>
    <row r="630" spans="2:2" ht="12.75">
      <c r="B630" s="8"/>
    </row>
    <row r="631" spans="2:2" ht="12.75">
      <c r="B631" s="8"/>
    </row>
    <row r="632" spans="2:2" ht="12.75">
      <c r="B632" s="8"/>
    </row>
    <row r="633" spans="2:2" ht="12.75">
      <c r="B633" s="8"/>
    </row>
    <row r="634" spans="2:2" ht="12.75">
      <c r="B634" s="8"/>
    </row>
    <row r="635" spans="2:2" ht="12.75">
      <c r="B635" s="8"/>
    </row>
    <row r="636" spans="2:2" ht="12.75">
      <c r="B636" s="8"/>
    </row>
    <row r="637" spans="2:2" ht="12.75">
      <c r="B637" s="8"/>
    </row>
    <row r="638" spans="2:2" ht="12.75">
      <c r="B638" s="8"/>
    </row>
    <row r="639" spans="2:2" ht="12.75">
      <c r="B639" s="8"/>
    </row>
    <row r="640" spans="2:2" ht="12.75">
      <c r="B640" s="8"/>
    </row>
    <row r="641" spans="2:2" ht="12.75">
      <c r="B641" s="8"/>
    </row>
    <row r="642" spans="2:2" ht="12.75">
      <c r="B642" s="8"/>
    </row>
    <row r="643" spans="2:2" ht="12.75">
      <c r="B643" s="8"/>
    </row>
    <row r="644" spans="2:2" ht="12.75">
      <c r="B644" s="8"/>
    </row>
    <row r="645" spans="2:2" ht="12.75">
      <c r="B645" s="8"/>
    </row>
    <row r="646" spans="2:2" ht="12.75">
      <c r="B646" s="8"/>
    </row>
    <row r="647" spans="2:2" ht="12.75">
      <c r="B647" s="8"/>
    </row>
    <row r="648" spans="2:2" ht="12.75">
      <c r="B648" s="8"/>
    </row>
    <row r="649" spans="2:2" ht="12.75">
      <c r="B649" s="8"/>
    </row>
    <row r="650" spans="2:2" ht="12.75">
      <c r="B650" s="8"/>
    </row>
    <row r="651" spans="2:2" ht="12.75">
      <c r="B651" s="8"/>
    </row>
    <row r="652" spans="2:2" ht="12.75">
      <c r="B652" s="8"/>
    </row>
    <row r="653" spans="2:2" ht="12.75">
      <c r="B653" s="8"/>
    </row>
    <row r="654" spans="2:2" ht="12.75">
      <c r="B654" s="8"/>
    </row>
    <row r="655" spans="2:2" ht="12.75">
      <c r="B655" s="8"/>
    </row>
    <row r="656" spans="2:2" ht="12.75">
      <c r="B656" s="8"/>
    </row>
    <row r="657" spans="2:2" ht="12.75">
      <c r="B657" s="8"/>
    </row>
    <row r="658" spans="2:2" ht="12.75">
      <c r="B658" s="8"/>
    </row>
    <row r="659" spans="2:2" ht="12.75">
      <c r="B659" s="8"/>
    </row>
    <row r="660" spans="2:2" ht="12.75">
      <c r="B660" s="8"/>
    </row>
    <row r="661" spans="2:2" ht="12.75">
      <c r="B661" s="8"/>
    </row>
    <row r="662" spans="2:2" ht="12.75">
      <c r="B662" s="8"/>
    </row>
    <row r="663" spans="2:2" ht="12.75">
      <c r="B663" s="8"/>
    </row>
    <row r="664" spans="2:2" ht="12.75">
      <c r="B664" s="8"/>
    </row>
    <row r="665" spans="2:2" ht="12.75">
      <c r="B665" s="8"/>
    </row>
    <row r="666" spans="2:2" ht="12.75">
      <c r="B666" s="8"/>
    </row>
    <row r="667" spans="2:2" ht="12.75">
      <c r="B667" s="8"/>
    </row>
    <row r="668" spans="2:2" ht="12.75">
      <c r="B668" s="8"/>
    </row>
    <row r="669" spans="2:2" ht="12.75">
      <c r="B669" s="8"/>
    </row>
    <row r="670" spans="2:2" ht="12.75">
      <c r="B670" s="8"/>
    </row>
    <row r="671" spans="2:2" ht="12.75">
      <c r="B671" s="8"/>
    </row>
    <row r="672" spans="2:2" ht="12.75">
      <c r="B672" s="8"/>
    </row>
    <row r="673" spans="2:2" ht="12.75">
      <c r="B673" s="8"/>
    </row>
    <row r="674" spans="2:2" ht="12.75">
      <c r="B674" s="8"/>
    </row>
    <row r="675" spans="2:2" ht="12.75">
      <c r="B675" s="8"/>
    </row>
    <row r="676" spans="2:2" ht="12.75">
      <c r="B676" s="8"/>
    </row>
    <row r="677" spans="2:2" ht="12.75">
      <c r="B677" s="8"/>
    </row>
    <row r="678" spans="2:2" ht="12.75">
      <c r="B678" s="8"/>
    </row>
    <row r="679" spans="2:2" ht="12.75">
      <c r="B679" s="8"/>
    </row>
    <row r="680" spans="2:2" ht="12.75">
      <c r="B680" s="8"/>
    </row>
    <row r="681" spans="2:2" ht="12.75">
      <c r="B681" s="8"/>
    </row>
    <row r="682" spans="2:2" ht="12.75">
      <c r="B682" s="8"/>
    </row>
    <row r="683" spans="2:2" ht="12.75">
      <c r="B683" s="8"/>
    </row>
    <row r="684" spans="2:2" ht="12.75">
      <c r="B684" s="8"/>
    </row>
    <row r="685" spans="2:2" ht="12.75">
      <c r="B685" s="8"/>
    </row>
    <row r="686" spans="2:2" ht="12.75">
      <c r="B686" s="8"/>
    </row>
    <row r="687" spans="2:2" ht="12.75">
      <c r="B687" s="8"/>
    </row>
    <row r="688" spans="2:2" ht="12.75">
      <c r="B688" s="8"/>
    </row>
    <row r="689" spans="2:2" ht="12.75">
      <c r="B689" s="8"/>
    </row>
    <row r="690" spans="2:2" ht="12.75">
      <c r="B690" s="8"/>
    </row>
    <row r="691" spans="2:2" ht="12.75">
      <c r="B691" s="8"/>
    </row>
    <row r="692" spans="2:2" ht="12.75">
      <c r="B692" s="8"/>
    </row>
    <row r="693" spans="2:2" ht="12.75">
      <c r="B693" s="8"/>
    </row>
    <row r="694" spans="2:2" ht="12.75">
      <c r="B694" s="8"/>
    </row>
    <row r="695" spans="2:2" ht="12.75">
      <c r="B695" s="8"/>
    </row>
    <row r="696" spans="2:2" ht="12.75">
      <c r="B696" s="8"/>
    </row>
    <row r="697" spans="2:2" ht="12.75">
      <c r="B697" s="8"/>
    </row>
    <row r="698" spans="2:2" ht="12.75">
      <c r="B698" s="8"/>
    </row>
    <row r="699" spans="2:2" ht="12.75">
      <c r="B699" s="8"/>
    </row>
    <row r="700" spans="2:2" ht="12.75">
      <c r="B700" s="8"/>
    </row>
    <row r="701" spans="2:2" ht="12.75">
      <c r="B701" s="8"/>
    </row>
    <row r="702" spans="2:2" ht="12.75">
      <c r="B702" s="8"/>
    </row>
    <row r="703" spans="2:2" ht="12.75">
      <c r="B703" s="8"/>
    </row>
    <row r="704" spans="2:2" ht="12.75">
      <c r="B704" s="8"/>
    </row>
    <row r="705" spans="2:2" ht="12.75">
      <c r="B705" s="8"/>
    </row>
    <row r="706" spans="2:2" ht="12.75">
      <c r="B706" s="8"/>
    </row>
    <row r="707" spans="2:2" ht="12.75">
      <c r="B707" s="8"/>
    </row>
    <row r="708" spans="2:2" ht="12.75">
      <c r="B708" s="8"/>
    </row>
    <row r="709" spans="2:2" ht="12.75">
      <c r="B709" s="8"/>
    </row>
    <row r="710" spans="2:2" ht="12.75">
      <c r="B710" s="8"/>
    </row>
    <row r="711" spans="2:2" ht="12.75">
      <c r="B711" s="8"/>
    </row>
    <row r="712" spans="2:2" ht="12.75">
      <c r="B712" s="8"/>
    </row>
    <row r="713" spans="2:2" ht="12.75">
      <c r="B713" s="8"/>
    </row>
    <row r="714" spans="2:2" ht="12.75">
      <c r="B714" s="8"/>
    </row>
    <row r="715" spans="2:2" ht="12.75">
      <c r="B715" s="8"/>
    </row>
    <row r="716" spans="2:2" ht="12.75">
      <c r="B716" s="8"/>
    </row>
    <row r="717" spans="2:2" ht="12.75">
      <c r="B717" s="8"/>
    </row>
    <row r="718" spans="2:2" ht="12.75">
      <c r="B718" s="8"/>
    </row>
    <row r="719" spans="2:2" ht="12.75">
      <c r="B719" s="8"/>
    </row>
    <row r="720" spans="2:2" ht="12.75">
      <c r="B720" s="8"/>
    </row>
    <row r="721" spans="2:2" ht="12.75">
      <c r="B721" s="8"/>
    </row>
    <row r="722" spans="2:2" ht="12.75">
      <c r="B722" s="8"/>
    </row>
    <row r="723" spans="2:2" ht="12.75">
      <c r="B723" s="8"/>
    </row>
    <row r="724" spans="2:2" ht="12.75">
      <c r="B724" s="8"/>
    </row>
    <row r="725" spans="2:2" ht="12.75">
      <c r="B725" s="8"/>
    </row>
    <row r="726" spans="2:2" ht="12.75">
      <c r="B726" s="8"/>
    </row>
    <row r="727" spans="2:2" ht="12.75">
      <c r="B727" s="8"/>
    </row>
    <row r="728" spans="2:2" ht="12.75">
      <c r="B728" s="8"/>
    </row>
    <row r="729" spans="2:2" ht="12.75">
      <c r="B729" s="8"/>
    </row>
    <row r="730" spans="2:2" ht="12.75">
      <c r="B730" s="8"/>
    </row>
    <row r="731" spans="2:2" ht="12.75">
      <c r="B731" s="8"/>
    </row>
    <row r="732" spans="2:2" ht="12.75">
      <c r="B732" s="8"/>
    </row>
    <row r="733" spans="2:2" ht="12.75">
      <c r="B733" s="8"/>
    </row>
    <row r="734" spans="2:2" ht="12.75">
      <c r="B734" s="8"/>
    </row>
    <row r="735" spans="2:2" ht="12.75">
      <c r="B735" s="8"/>
    </row>
    <row r="736" spans="2:2" ht="12.75">
      <c r="B736" s="8"/>
    </row>
    <row r="737" spans="2:2" ht="12.75">
      <c r="B737" s="8"/>
    </row>
    <row r="738" spans="2:2" ht="12.75">
      <c r="B738" s="8"/>
    </row>
    <row r="739" spans="2:2" ht="12.75">
      <c r="B739" s="8"/>
    </row>
    <row r="740" spans="2:2" ht="12.75">
      <c r="B740" s="8"/>
    </row>
    <row r="741" spans="2:2" ht="12.75">
      <c r="B741" s="8"/>
    </row>
    <row r="742" spans="2:2" ht="12.75">
      <c r="B742" s="8"/>
    </row>
    <row r="743" spans="2:2" ht="12.75">
      <c r="B743" s="8"/>
    </row>
    <row r="744" spans="2:2" ht="12.75">
      <c r="B744" s="8"/>
    </row>
    <row r="745" spans="2:2" ht="12.75">
      <c r="B745" s="8"/>
    </row>
    <row r="746" spans="2:2" ht="12.75">
      <c r="B746" s="8"/>
    </row>
    <row r="747" spans="2:2" ht="12.75">
      <c r="B747" s="8"/>
    </row>
    <row r="748" spans="2:2" ht="12.75">
      <c r="B748" s="8"/>
    </row>
    <row r="749" spans="2:2" ht="12.75">
      <c r="B749" s="8"/>
    </row>
    <row r="750" spans="2:2" ht="12.75">
      <c r="B750" s="8"/>
    </row>
    <row r="751" spans="2:2" ht="12.75">
      <c r="B751" s="8"/>
    </row>
    <row r="752" spans="2:2" ht="12.75">
      <c r="B752" s="8"/>
    </row>
    <row r="753" spans="2:2" ht="12.75">
      <c r="B753" s="8"/>
    </row>
    <row r="754" spans="2:2" ht="12.75">
      <c r="B754" s="8"/>
    </row>
    <row r="755" spans="2:2" ht="12.75">
      <c r="B755" s="8"/>
    </row>
    <row r="756" spans="2:2" ht="12.75">
      <c r="B756" s="8"/>
    </row>
    <row r="757" spans="2:2" ht="12.75">
      <c r="B757" s="8"/>
    </row>
    <row r="758" spans="2:2" ht="12.75">
      <c r="B758" s="8"/>
    </row>
    <row r="759" spans="2:2" ht="12.75">
      <c r="B759" s="8"/>
    </row>
    <row r="760" spans="2:2" ht="12.75">
      <c r="B760" s="8"/>
    </row>
    <row r="761" spans="2:2" ht="12.75">
      <c r="B761" s="8"/>
    </row>
    <row r="762" spans="2:2" ht="12.75">
      <c r="B762" s="8"/>
    </row>
    <row r="763" spans="2:2" ht="12.75">
      <c r="B763" s="8"/>
    </row>
    <row r="764" spans="2:2" ht="12.75">
      <c r="B764" s="8"/>
    </row>
    <row r="765" spans="2:2" ht="12.75">
      <c r="B765" s="8"/>
    </row>
    <row r="766" spans="2:2" ht="12.75">
      <c r="B766" s="8"/>
    </row>
    <row r="767" spans="2:2" ht="12.75">
      <c r="B767" s="8"/>
    </row>
    <row r="768" spans="2:2" ht="12.75">
      <c r="B768" s="8"/>
    </row>
    <row r="769" spans="2:2" ht="12.75">
      <c r="B769" s="8"/>
    </row>
    <row r="770" spans="2:2" ht="12.75">
      <c r="B770" s="8"/>
    </row>
    <row r="771" spans="2:2" ht="12.75">
      <c r="B771" s="8"/>
    </row>
    <row r="772" spans="2:2" ht="12.75">
      <c r="B772" s="8"/>
    </row>
    <row r="773" spans="2:2" ht="12.75">
      <c r="B773" s="8"/>
    </row>
    <row r="774" spans="2:2" ht="12.75">
      <c r="B774" s="8"/>
    </row>
    <row r="775" spans="2:2" ht="12.75">
      <c r="B775" s="8"/>
    </row>
    <row r="776" spans="2:2" ht="12.75">
      <c r="B776" s="8"/>
    </row>
    <row r="777" spans="2:2" ht="12.75">
      <c r="B777" s="8"/>
    </row>
    <row r="778" spans="2:2" ht="12.75">
      <c r="B778" s="8"/>
    </row>
    <row r="779" spans="2:2" ht="12.75">
      <c r="B779" s="8"/>
    </row>
    <row r="780" spans="2:2" ht="12.75">
      <c r="B780" s="8"/>
    </row>
    <row r="781" spans="2:2" ht="12.75">
      <c r="B781" s="8"/>
    </row>
    <row r="782" spans="2:2" ht="12.75">
      <c r="B782" s="8"/>
    </row>
    <row r="783" spans="2:2" ht="12.75">
      <c r="B783" s="8"/>
    </row>
    <row r="784" spans="2:2" ht="12.75">
      <c r="B784" s="8"/>
    </row>
    <row r="785" spans="2:2" ht="12.75">
      <c r="B785" s="8"/>
    </row>
    <row r="786" spans="2:2" ht="12.75">
      <c r="B786" s="8"/>
    </row>
    <row r="787" spans="2:2" ht="12.75">
      <c r="B787" s="8"/>
    </row>
    <row r="788" spans="2:2" ht="12.75">
      <c r="B788" s="8"/>
    </row>
    <row r="789" spans="2:2" ht="12.75">
      <c r="B789" s="8"/>
    </row>
    <row r="790" spans="2:2" ht="12.75">
      <c r="B790" s="8"/>
    </row>
    <row r="791" spans="2:2" ht="12.75">
      <c r="B791" s="8"/>
    </row>
    <row r="792" spans="2:2" ht="12.75">
      <c r="B792" s="8"/>
    </row>
    <row r="793" spans="2:2" ht="12.75">
      <c r="B793" s="8"/>
    </row>
    <row r="794" spans="2:2" ht="12.75">
      <c r="B794" s="8"/>
    </row>
    <row r="795" spans="2:2" ht="12.75">
      <c r="B795" s="8"/>
    </row>
    <row r="796" spans="2:2" ht="12.75">
      <c r="B796" s="8"/>
    </row>
    <row r="797" spans="2:2" ht="12.75">
      <c r="B797" s="8"/>
    </row>
    <row r="798" spans="2:2" ht="12.75">
      <c r="B798" s="8"/>
    </row>
    <row r="799" spans="2:2" ht="12.75">
      <c r="B799" s="8"/>
    </row>
    <row r="800" spans="2:2" ht="12.75">
      <c r="B800" s="8"/>
    </row>
    <row r="801" spans="2:2" ht="12.75">
      <c r="B801" s="8"/>
    </row>
    <row r="802" spans="2:2" ht="12.75">
      <c r="B802" s="8"/>
    </row>
    <row r="803" spans="2:2" ht="12.75">
      <c r="B803" s="8"/>
    </row>
    <row r="804" spans="2:2" ht="12.75">
      <c r="B804" s="8"/>
    </row>
    <row r="805" spans="2:2" ht="12.75">
      <c r="B805" s="8"/>
    </row>
    <row r="806" spans="2:2" ht="12.75">
      <c r="B806" s="8"/>
    </row>
    <row r="807" spans="2:2" ht="12.75">
      <c r="B807" s="8"/>
    </row>
    <row r="808" spans="2:2" ht="12.75">
      <c r="B808" s="8"/>
    </row>
    <row r="809" spans="2:2" ht="12.75">
      <c r="B809" s="8"/>
    </row>
    <row r="810" spans="2:2" ht="12.75">
      <c r="B810" s="8"/>
    </row>
    <row r="811" spans="2:2" ht="12.75">
      <c r="B811" s="8"/>
    </row>
    <row r="812" spans="2:2" ht="12.75">
      <c r="B812" s="8"/>
    </row>
    <row r="813" spans="2:2" ht="12.75">
      <c r="B813" s="8"/>
    </row>
    <row r="814" spans="2:2" ht="12.75">
      <c r="B814" s="8"/>
    </row>
    <row r="815" spans="2:2" ht="12.75">
      <c r="B815" s="8"/>
    </row>
    <row r="816" spans="2:2" ht="12.75">
      <c r="B816" s="8"/>
    </row>
    <row r="817" spans="2:2" ht="12.75">
      <c r="B817" s="8"/>
    </row>
    <row r="818" spans="2:2" ht="12.75">
      <c r="B818" s="8"/>
    </row>
    <row r="819" spans="2:2" ht="12.75">
      <c r="B819" s="8"/>
    </row>
    <row r="820" spans="2:2" ht="12.75">
      <c r="B820" s="8"/>
    </row>
    <row r="821" spans="2:2" ht="12.75">
      <c r="B821" s="8"/>
    </row>
    <row r="822" spans="2:2" ht="12.75">
      <c r="B822" s="8"/>
    </row>
    <row r="823" spans="2:2" ht="12.75">
      <c r="B823" s="8"/>
    </row>
    <row r="824" spans="2:2" ht="12.75">
      <c r="B824" s="8"/>
    </row>
    <row r="825" spans="2:2" ht="12.75">
      <c r="B825" s="8"/>
    </row>
    <row r="826" spans="2:2" ht="12.75">
      <c r="B826" s="8"/>
    </row>
    <row r="827" spans="2:2" ht="12.75">
      <c r="B827" s="8"/>
    </row>
    <row r="828" spans="2:2" ht="12.75">
      <c r="B828" s="8"/>
    </row>
    <row r="829" spans="2:2" ht="12.75">
      <c r="B829" s="8"/>
    </row>
    <row r="830" spans="2:2" ht="12.75">
      <c r="B830" s="8"/>
    </row>
    <row r="831" spans="2:2" ht="12.75">
      <c r="B831" s="8"/>
    </row>
    <row r="832" spans="2:2" ht="12.75">
      <c r="B832" s="8"/>
    </row>
    <row r="833" spans="2:2" ht="12.75">
      <c r="B833" s="8"/>
    </row>
    <row r="834" spans="2:2" ht="12.75">
      <c r="B834" s="8"/>
    </row>
    <row r="835" spans="2:2" ht="12.75">
      <c r="B835" s="8"/>
    </row>
    <row r="836" spans="2:2" ht="12.75">
      <c r="B836" s="8"/>
    </row>
    <row r="837" spans="2:2" ht="12.75">
      <c r="B837" s="8"/>
    </row>
    <row r="838" spans="2:2" ht="12.75">
      <c r="B838" s="8"/>
    </row>
    <row r="839" spans="2:2" ht="12.75">
      <c r="B839" s="8"/>
    </row>
    <row r="840" spans="2:2" ht="12.75">
      <c r="B840" s="8"/>
    </row>
    <row r="841" spans="2:2" ht="12.75">
      <c r="B841" s="8"/>
    </row>
    <row r="842" spans="2:2" ht="12.75">
      <c r="B842" s="8"/>
    </row>
    <row r="843" spans="2:2" ht="12.75">
      <c r="B843" s="8"/>
    </row>
    <row r="844" spans="2:2" ht="12.75">
      <c r="B844" s="8"/>
    </row>
    <row r="845" spans="2:2" ht="12.75">
      <c r="B845" s="8"/>
    </row>
    <row r="846" spans="2:2" ht="12.75">
      <c r="B846" s="8"/>
    </row>
    <row r="847" spans="2:2" ht="12.75">
      <c r="B847" s="8"/>
    </row>
    <row r="848" spans="2:2" ht="12.75">
      <c r="B848" s="8"/>
    </row>
    <row r="849" spans="2:2" ht="12.75">
      <c r="B849" s="8"/>
    </row>
    <row r="850" spans="2:2" ht="12.75">
      <c r="B850" s="8"/>
    </row>
    <row r="851" spans="2:2" ht="12.75">
      <c r="B851" s="8"/>
    </row>
    <row r="852" spans="2:2" ht="12.75">
      <c r="B852" s="8"/>
    </row>
    <row r="853" spans="2:2" ht="12.75">
      <c r="B853" s="8"/>
    </row>
    <row r="854" spans="2:2" ht="12.75">
      <c r="B854" s="8"/>
    </row>
    <row r="855" spans="2:2" ht="12.75">
      <c r="B855" s="8"/>
    </row>
    <row r="856" spans="2:2" ht="12.75">
      <c r="B856" s="8"/>
    </row>
    <row r="857" spans="2:2" ht="12.75">
      <c r="B857" s="8"/>
    </row>
    <row r="858" spans="2:2" ht="12.75">
      <c r="B858" s="8"/>
    </row>
    <row r="859" spans="2:2" ht="12.75">
      <c r="B859" s="8"/>
    </row>
    <row r="860" spans="2:2" ht="12.75">
      <c r="B860" s="8"/>
    </row>
    <row r="861" spans="2:2" ht="12.75">
      <c r="B861" s="8"/>
    </row>
    <row r="862" spans="2:2" ht="12.75">
      <c r="B862" s="8"/>
    </row>
    <row r="863" spans="2:2" ht="12.75">
      <c r="B863" s="8"/>
    </row>
    <row r="864" spans="2:2" ht="12.75">
      <c r="B864" s="8"/>
    </row>
    <row r="865" spans="2:2" ht="12.75">
      <c r="B865" s="8"/>
    </row>
    <row r="866" spans="2:2" ht="12.75">
      <c r="B866" s="8"/>
    </row>
    <row r="867" spans="2:2" ht="12.75">
      <c r="B867" s="8"/>
    </row>
    <row r="868" spans="2:2" ht="12.75">
      <c r="B868" s="8"/>
    </row>
    <row r="869" spans="2:2" ht="12.75">
      <c r="B869" s="8"/>
    </row>
    <row r="870" spans="2:2" ht="12.75">
      <c r="B870" s="8"/>
    </row>
    <row r="871" spans="2:2" ht="12.75">
      <c r="B871" s="8"/>
    </row>
    <row r="872" spans="2:2" ht="12.75">
      <c r="B872" s="8"/>
    </row>
    <row r="873" spans="2:2" ht="12.75">
      <c r="B873" s="8"/>
    </row>
    <row r="874" spans="2:2" ht="12.75">
      <c r="B874" s="8"/>
    </row>
    <row r="875" spans="2:2" ht="12.75">
      <c r="B875" s="8"/>
    </row>
    <row r="876" spans="2:2" ht="12.75">
      <c r="B876" s="8"/>
    </row>
    <row r="877" spans="2:2" ht="12.75">
      <c r="B877" s="8"/>
    </row>
    <row r="878" spans="2:2" ht="12.75">
      <c r="B878" s="8"/>
    </row>
    <row r="879" spans="2:2" ht="12.75">
      <c r="B879" s="8"/>
    </row>
    <row r="880" spans="2:2" ht="12.75">
      <c r="B880" s="8"/>
    </row>
    <row r="881" spans="2:2" ht="12.75">
      <c r="B881" s="8"/>
    </row>
    <row r="882" spans="2:2" ht="12.75">
      <c r="B882" s="8"/>
    </row>
    <row r="883" spans="2:2" ht="12.75">
      <c r="B883" s="8"/>
    </row>
    <row r="884" spans="2:2" ht="12.75">
      <c r="B884" s="8"/>
    </row>
    <row r="885" spans="2:2" ht="12.75">
      <c r="B885" s="8"/>
    </row>
    <row r="886" spans="2:2" ht="12.75">
      <c r="B886" s="8"/>
    </row>
    <row r="887" spans="2:2" ht="12.75">
      <c r="B887" s="8"/>
    </row>
    <row r="888" spans="2:2" ht="12.75">
      <c r="B888" s="8"/>
    </row>
    <row r="889" spans="2:2" ht="12.75">
      <c r="B889" s="8"/>
    </row>
    <row r="890" spans="2:2" ht="12.75">
      <c r="B890" s="8"/>
    </row>
    <row r="891" spans="2:2" ht="12.75">
      <c r="B891" s="8"/>
    </row>
    <row r="892" spans="2:2" ht="12.75">
      <c r="B892" s="8"/>
    </row>
    <row r="893" spans="2:2" ht="12.75">
      <c r="B893" s="8"/>
    </row>
    <row r="894" spans="2:2" ht="12.75">
      <c r="B894" s="8"/>
    </row>
    <row r="895" spans="2:2" ht="12.75">
      <c r="B895" s="8"/>
    </row>
    <row r="896" spans="2:2" ht="12.75">
      <c r="B896" s="8"/>
    </row>
    <row r="897" spans="2:2" ht="12.75">
      <c r="B897" s="8"/>
    </row>
    <row r="898" spans="2:2" ht="12.75">
      <c r="B898" s="8"/>
    </row>
    <row r="899" spans="2:2" ht="12.75">
      <c r="B899" s="8"/>
    </row>
    <row r="900" spans="2:2" ht="12.75">
      <c r="B900" s="8"/>
    </row>
    <row r="901" spans="2:2" ht="12.75">
      <c r="B901" s="8"/>
    </row>
    <row r="902" spans="2:2" ht="12.75">
      <c r="B902" s="8"/>
    </row>
    <row r="903" spans="2:2" ht="12.75">
      <c r="B903" s="8"/>
    </row>
    <row r="904" spans="2:2" ht="12.75">
      <c r="B904" s="8"/>
    </row>
    <row r="905" spans="2:2" ht="12.75">
      <c r="B905" s="8"/>
    </row>
    <row r="906" spans="2:2" ht="12.75">
      <c r="B906" s="8"/>
    </row>
    <row r="907" spans="2:2" ht="12.75">
      <c r="B907" s="8"/>
    </row>
    <row r="908" spans="2:2" ht="12.75">
      <c r="B908" s="8"/>
    </row>
    <row r="909" spans="2:2" ht="12.75">
      <c r="B909" s="8"/>
    </row>
    <row r="910" spans="2:2" ht="12.75">
      <c r="B910" s="8"/>
    </row>
    <row r="911" spans="2:2" ht="12.75">
      <c r="B911" s="8"/>
    </row>
    <row r="912" spans="2:2" ht="12.75">
      <c r="B912" s="8"/>
    </row>
    <row r="913" spans="2:2" ht="12.75">
      <c r="B913" s="8"/>
    </row>
    <row r="914" spans="2:2" ht="12.75">
      <c r="B914" s="8"/>
    </row>
    <row r="915" spans="2:2" ht="12.75">
      <c r="B915" s="8"/>
    </row>
    <row r="916" spans="2:2" ht="12.75">
      <c r="B916" s="8"/>
    </row>
    <row r="917" spans="2:2" ht="12.75">
      <c r="B917" s="8"/>
    </row>
    <row r="918" spans="2:2" ht="12.75">
      <c r="B918" s="8"/>
    </row>
    <row r="919" spans="2:2" ht="12.75">
      <c r="B919" s="8"/>
    </row>
    <row r="920" spans="2:2" ht="12.75">
      <c r="B920" s="8"/>
    </row>
    <row r="921" spans="2:2" ht="12.75">
      <c r="B921" s="8"/>
    </row>
    <row r="922" spans="2:2" ht="12.75">
      <c r="B922" s="8"/>
    </row>
    <row r="923" spans="2:2" ht="12.75">
      <c r="B923" s="8"/>
    </row>
    <row r="924" spans="2:2" ht="12.75">
      <c r="B924" s="8"/>
    </row>
    <row r="925" spans="2:2" ht="12.75">
      <c r="B925" s="8"/>
    </row>
    <row r="926" spans="2:2" ht="12.75">
      <c r="B926" s="8"/>
    </row>
    <row r="927" spans="2:2" ht="12.75">
      <c r="B927" s="8"/>
    </row>
    <row r="928" spans="2:2" ht="12.75">
      <c r="B928" s="8"/>
    </row>
    <row r="929" spans="2:2" ht="12.75">
      <c r="B929" s="8"/>
    </row>
    <row r="930" spans="2:2" ht="12.75">
      <c r="B930" s="8"/>
    </row>
    <row r="931" spans="2:2" ht="12.75">
      <c r="B931" s="8"/>
    </row>
    <row r="932" spans="2:2" ht="12.75">
      <c r="B932" s="8"/>
    </row>
    <row r="933" spans="2:2" ht="12.75">
      <c r="B933" s="8"/>
    </row>
    <row r="934" spans="2:2" ht="12.75">
      <c r="B934" s="8"/>
    </row>
    <row r="935" spans="2:2" ht="12.75">
      <c r="B935" s="8"/>
    </row>
    <row r="936" spans="2:2" ht="12.75">
      <c r="B936" s="8"/>
    </row>
    <row r="937" spans="2:2" ht="12.75">
      <c r="B937" s="8"/>
    </row>
    <row r="938" spans="2:2" ht="12.75">
      <c r="B938" s="8"/>
    </row>
    <row r="939" spans="2:2" ht="12.75">
      <c r="B939" s="8"/>
    </row>
    <row r="940" spans="2:2" ht="12.75">
      <c r="B940" s="8"/>
    </row>
    <row r="941" spans="2:2" ht="12.75">
      <c r="B941" s="8"/>
    </row>
    <row r="942" spans="2:2" ht="12.75">
      <c r="B942" s="8"/>
    </row>
    <row r="943" spans="2:2" ht="12.75">
      <c r="B943" s="8"/>
    </row>
    <row r="944" spans="2:2" ht="12.75">
      <c r="B944" s="8"/>
    </row>
    <row r="945" spans="2:2" ht="12.75">
      <c r="B945" s="8"/>
    </row>
    <row r="946" spans="2:2" ht="12.75">
      <c r="B946" s="8"/>
    </row>
    <row r="947" spans="2:2" ht="12.75">
      <c r="B947" s="8"/>
    </row>
    <row r="948" spans="2:2" ht="12.75">
      <c r="B948" s="8"/>
    </row>
    <row r="949" spans="2:2" ht="12.75">
      <c r="B949" s="8"/>
    </row>
    <row r="950" spans="2:2" ht="12.75">
      <c r="B950" s="8"/>
    </row>
    <row r="951" spans="2:2" ht="12.75">
      <c r="B951" s="8"/>
    </row>
    <row r="952" spans="2:2" ht="12.75">
      <c r="B952" s="8"/>
    </row>
    <row r="953" spans="2:2" ht="12.75">
      <c r="B953" s="8"/>
    </row>
    <row r="954" spans="2:2" ht="12.75">
      <c r="B954" s="8"/>
    </row>
    <row r="955" spans="2:2" ht="12.75">
      <c r="B955" s="8"/>
    </row>
    <row r="956" spans="2:2" ht="12.75">
      <c r="B956" s="8"/>
    </row>
    <row r="957" spans="2:2" ht="12.75">
      <c r="B957" s="8"/>
    </row>
    <row r="958" spans="2:2" ht="12.75">
      <c r="B958" s="8"/>
    </row>
    <row r="959" spans="2:2" ht="12.75">
      <c r="B959" s="8"/>
    </row>
    <row r="960" spans="2:2" ht="12.75">
      <c r="B960" s="8"/>
    </row>
    <row r="961" spans="2:2" ht="12.75">
      <c r="B961" s="8"/>
    </row>
    <row r="962" spans="2:2" ht="12.75">
      <c r="B962" s="8"/>
    </row>
    <row r="963" spans="2:2" ht="12.75">
      <c r="B963" s="8"/>
    </row>
    <row r="964" spans="2:2" ht="12.75">
      <c r="B964" s="8"/>
    </row>
    <row r="965" spans="2:2" ht="12.75">
      <c r="B965" s="8"/>
    </row>
    <row r="966" spans="2:2" ht="12.75">
      <c r="B966" s="8"/>
    </row>
    <row r="967" spans="2:2" ht="12.75">
      <c r="B967" s="8"/>
    </row>
    <row r="968" spans="2:2" ht="12.75">
      <c r="B968" s="8"/>
    </row>
    <row r="969" spans="2:2" ht="12.75">
      <c r="B969" s="8"/>
    </row>
    <row r="970" spans="2:2" ht="12.75">
      <c r="B970" s="8"/>
    </row>
    <row r="971" spans="2:2" ht="12.75">
      <c r="B971" s="8"/>
    </row>
    <row r="972" spans="2:2" ht="12.75">
      <c r="B972" s="8"/>
    </row>
    <row r="973" spans="2:2" ht="12.75">
      <c r="B973" s="8"/>
    </row>
    <row r="974" spans="2:2" ht="12.75">
      <c r="B974" s="8"/>
    </row>
    <row r="975" spans="2:2" ht="12.75">
      <c r="B975" s="8"/>
    </row>
    <row r="976" spans="2:2" ht="12.75">
      <c r="B976" s="8"/>
    </row>
    <row r="977" spans="2:2" ht="12.75">
      <c r="B977" s="8"/>
    </row>
    <row r="978" spans="2:2" ht="12.75">
      <c r="B978" s="8"/>
    </row>
    <row r="979" spans="2:2" ht="12.75">
      <c r="B979" s="8"/>
    </row>
    <row r="980" spans="2:2" ht="12.75">
      <c r="B980" s="8"/>
    </row>
    <row r="981" spans="2:2" ht="12.75">
      <c r="B981" s="8"/>
    </row>
    <row r="982" spans="2:2" ht="12.75">
      <c r="B982" s="8"/>
    </row>
    <row r="983" spans="2:2" ht="12.75">
      <c r="B983" s="8"/>
    </row>
    <row r="984" spans="2:2" ht="12.75">
      <c r="B984" s="8"/>
    </row>
    <row r="985" spans="2:2" ht="12.75">
      <c r="B985" s="8"/>
    </row>
    <row r="986" spans="2:2" ht="12.75">
      <c r="B986" s="8"/>
    </row>
    <row r="987" spans="2:2" ht="12.75">
      <c r="B987" s="8"/>
    </row>
    <row r="988" spans="2:2" ht="12.75">
      <c r="B988" s="8"/>
    </row>
    <row r="989" spans="2:2" ht="12.75">
      <c r="B989" s="8"/>
    </row>
    <row r="990" spans="2:2" ht="12.75">
      <c r="B990" s="8"/>
    </row>
    <row r="991" spans="2:2" ht="12.75">
      <c r="B991" s="8"/>
    </row>
    <row r="992" spans="2:2" ht="12.75">
      <c r="B992" s="8"/>
    </row>
    <row r="993" spans="2:2" ht="12.75">
      <c r="B993" s="8"/>
    </row>
    <row r="994" spans="2:2" ht="12.75">
      <c r="B994" s="8"/>
    </row>
    <row r="995" spans="2:2" ht="12.75">
      <c r="B995" s="8"/>
    </row>
    <row r="996" spans="2:2" ht="12.75">
      <c r="B996" s="8"/>
    </row>
    <row r="997" spans="2:2" ht="12.75">
      <c r="B997" s="8"/>
    </row>
    <row r="998" spans="2:2" ht="12.75">
      <c r="B998" s="8"/>
    </row>
    <row r="999" spans="2:2" ht="12.75">
      <c r="B999" s="8"/>
    </row>
    <row r="1000" spans="2:2" ht="12.75">
      <c r="B1000" s="8"/>
    </row>
    <row r="1001" spans="2:2" ht="12.75">
      <c r="B1001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"/>
  <sheetViews>
    <sheetView zoomScaleNormal="100" workbookViewId="0"/>
  </sheetViews>
  <sheetFormatPr defaultColWidth="11.42578125" defaultRowHeight="12"/>
  <cols>
    <col min="1" max="1" width="11.42578125" style="57" customWidth="1"/>
    <col min="2" max="16384" width="11.42578125" style="57"/>
  </cols>
  <sheetData>
    <row r="1" spans="1:4" s="56" customFormat="1" ht="15.75">
      <c r="A1" s="56" t="s">
        <v>97</v>
      </c>
    </row>
    <row r="2" spans="1:4" s="56" customFormat="1" ht="15.75"/>
    <row r="3" spans="1:4">
      <c r="A3" s="57" t="s">
        <v>87</v>
      </c>
      <c r="C3" s="57">
        <v>1000</v>
      </c>
    </row>
    <row r="4" spans="1:4">
      <c r="A4" s="57" t="s">
        <v>88</v>
      </c>
      <c r="C4" s="58">
        <v>6.5500000000000003E-2</v>
      </c>
    </row>
    <row r="5" spans="1:4">
      <c r="A5" s="57" t="s">
        <v>89</v>
      </c>
      <c r="C5" s="57">
        <v>2</v>
      </c>
      <c r="D5" s="57" t="s">
        <v>90</v>
      </c>
    </row>
    <row r="6" spans="1:4">
      <c r="A6" s="57" t="s">
        <v>91</v>
      </c>
      <c r="C6" s="57">
        <v>19.5</v>
      </c>
    </row>
    <row r="7" spans="1:4">
      <c r="A7" s="57" t="s">
        <v>92</v>
      </c>
      <c r="C7" s="58">
        <v>7.4999999999999997E-2</v>
      </c>
      <c r="D7" s="57" t="s">
        <v>93</v>
      </c>
    </row>
    <row r="8" spans="1:4">
      <c r="A8" s="59" t="s">
        <v>94</v>
      </c>
      <c r="C8" s="58"/>
    </row>
    <row r="9" spans="1:4">
      <c r="A9" s="57" t="s">
        <v>95</v>
      </c>
      <c r="C9" s="60">
        <v>2</v>
      </c>
    </row>
    <row r="10" spans="1:4" ht="12.75" thickBot="1"/>
    <row r="11" spans="1:4" s="61" customFormat="1" ht="13.5" thickBot="1">
      <c r="A11" s="61" t="s">
        <v>96</v>
      </c>
      <c r="C11" s="62">
        <f>(C4*C3/C5)*(1-(1+((1+C7)^(1/C5)-1))^(0-C6*C5))/((1+C7)^(1/C5)-1)+C3/(1+C7)^(C6+C9/12)+C3*C4/C5/(1+C7)^(C9/12)</f>
        <v>945.83797487897561</v>
      </c>
    </row>
  </sheetData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Financial Data (Actual </vt:lpstr>
      <vt:lpstr>Sheet3</vt:lpstr>
      <vt:lpstr>CDS</vt:lpstr>
      <vt:lpstr>Default Prob, Cashflow, NPV </vt:lpstr>
      <vt:lpstr>Debt Schedule (Projected)</vt:lpstr>
      <vt:lpstr>DELPHI 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2017-02-26T01:12:01Z</cp:lastPrinted>
  <dcterms:modified xsi:type="dcterms:W3CDTF">2017-02-26T01:29:19Z</dcterms:modified>
</cp:coreProperties>
</file>